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ml.chartshapes+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ml.chartshapes+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7.xml" ContentType="application/vnd.openxmlformats-officedocument.drawingml.chartshapes+xml"/>
  <Override PartName="/xl/comments3.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9.xml" ContentType="application/vnd.openxmlformats-officedocument.drawingml.chartshapes+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filterPrivacy="1" defaultThemeVersion="166925"/>
  <xr:revisionPtr revIDLastSave="0" documentId="13_ncr:1_{C97A7532-9B14-5846-8DDF-9F0DB36119A0}" xr6:coauthVersionLast="47" xr6:coauthVersionMax="47" xr10:uidLastSave="{00000000-0000-0000-0000-000000000000}"/>
  <bookViews>
    <workbookView xWindow="17120" yWindow="460" windowWidth="31700" windowHeight="20120" activeTab="2" xr2:uid="{00000000-000D-0000-FFFF-FFFF00000000}"/>
  </bookViews>
  <sheets>
    <sheet name="Survey - master" sheetId="1" r:id="rId1"/>
    <sheet name="Working Sheet" sheetId="2" r:id="rId2"/>
    <sheet name="Total Sample figures 277" sheetId="6" r:id="rId3"/>
    <sheet name="UK subgroup 188" sheetId="4" r:id="rId4"/>
    <sheet name="Ireland subgroup 74" sheetId="3" r:id="rId5"/>
    <sheet name="UK vs IRL figures" sheetId="5" r:id="rId6"/>
    <sheet name="Q6,8. Success by Category" sheetId="7" r:id="rId7"/>
    <sheet name="Q12. Initial Matches" sheetId="10" r:id="rId8"/>
    <sheet name="Chi-squared tests" sheetId="11" r:id="rId9"/>
  </sheets>
  <definedNames>
    <definedName name="_xlnm.Print_Area" localSheetId="2">'Total Sample figures 277'!$A$261:$L$289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1" i="6" l="1"/>
  <c r="O260" i="6"/>
  <c r="R259" i="6"/>
  <c r="Q259" i="6"/>
  <c r="P259" i="6"/>
  <c r="O259" i="6"/>
  <c r="N259" i="6"/>
  <c r="S258" i="6"/>
  <c r="S257" i="6"/>
  <c r="M259" i="6"/>
  <c r="E176" i="6"/>
  <c r="E14" i="6"/>
  <c r="F209" i="6" l="1"/>
  <c r="G209" i="6" s="1"/>
  <c r="E210" i="6"/>
  <c r="E209" i="6"/>
  <c r="E208" i="6"/>
  <c r="E207" i="6"/>
  <c r="E206" i="6"/>
  <c r="E191" i="6"/>
  <c r="E192" i="6"/>
  <c r="E193" i="6"/>
  <c r="E194" i="6"/>
  <c r="E190" i="6"/>
  <c r="H232" i="6"/>
  <c r="I232" i="6"/>
  <c r="J232" i="6"/>
  <c r="K232" i="6"/>
  <c r="H233" i="6"/>
  <c r="I233" i="6"/>
  <c r="J233" i="6"/>
  <c r="K233" i="6"/>
  <c r="D235" i="6"/>
  <c r="E235" i="6"/>
  <c r="F235" i="6"/>
  <c r="G235" i="6"/>
  <c r="F256" i="6"/>
  <c r="E257" i="6"/>
  <c r="F257" i="6"/>
  <c r="Q295" i="10"/>
  <c r="L287" i="10"/>
  <c r="L288" i="10"/>
  <c r="L289" i="10"/>
  <c r="L290" i="10"/>
  <c r="L291" i="10"/>
  <c r="L292" i="10"/>
  <c r="L286" i="10"/>
  <c r="F293" i="10"/>
  <c r="L293" i="10" s="1"/>
  <c r="F298" i="10"/>
  <c r="L298" i="10" s="1"/>
  <c r="F297" i="10"/>
  <c r="L297" i="10" s="1"/>
  <c r="F296" i="10"/>
  <c r="L296" i="10" s="1"/>
  <c r="N347" i="10"/>
  <c r="H341" i="10"/>
  <c r="J341" i="10"/>
  <c r="L341" i="10"/>
  <c r="H342" i="10"/>
  <c r="J342" i="10"/>
  <c r="L342" i="10"/>
  <c r="H343" i="10"/>
  <c r="J343" i="10"/>
  <c r="L343" i="10"/>
  <c r="H340" i="10"/>
  <c r="L340" i="10"/>
  <c r="J340" i="10"/>
  <c r="K344" i="10"/>
  <c r="J344" i="10" s="1"/>
  <c r="M344" i="10"/>
  <c r="M349" i="10" s="1"/>
  <c r="N350" i="10"/>
  <c r="I344" i="10"/>
  <c r="H344" i="10" s="1"/>
  <c r="H329" i="10"/>
  <c r="J329" i="10"/>
  <c r="L329" i="10"/>
  <c r="H330" i="10"/>
  <c r="J330" i="10"/>
  <c r="L330" i="10"/>
  <c r="H331" i="10"/>
  <c r="J331" i="10"/>
  <c r="L331" i="10"/>
  <c r="L328" i="10"/>
  <c r="J328" i="10"/>
  <c r="H328" i="10"/>
  <c r="K332" i="10"/>
  <c r="J332" i="10" s="1"/>
  <c r="M332" i="10"/>
  <c r="L332" i="10" s="1"/>
  <c r="I332" i="10"/>
  <c r="N336" i="10"/>
  <c r="J356" i="7"/>
  <c r="J357" i="7"/>
  <c r="J358" i="7"/>
  <c r="J355" i="7"/>
  <c r="K359" i="7"/>
  <c r="J359" i="7" s="1"/>
  <c r="J348" i="7"/>
  <c r="J349" i="7"/>
  <c r="J350" i="7"/>
  <c r="J347" i="7"/>
  <c r="K352" i="7"/>
  <c r="J352" i="7" s="1"/>
  <c r="H348" i="7"/>
  <c r="H349" i="7"/>
  <c r="H350" i="7"/>
  <c r="H347" i="7"/>
  <c r="I352" i="7"/>
  <c r="H352" i="7" s="1"/>
  <c r="H356" i="7"/>
  <c r="H357" i="7"/>
  <c r="H358" i="7"/>
  <c r="H355" i="7"/>
  <c r="I359" i="7"/>
  <c r="H359" i="7" s="1"/>
  <c r="F356" i="7"/>
  <c r="F357" i="7"/>
  <c r="F358" i="7"/>
  <c r="F355" i="7"/>
  <c r="F348" i="7"/>
  <c r="F349" i="7"/>
  <c r="F350" i="7"/>
  <c r="F347" i="7"/>
  <c r="G352" i="7"/>
  <c r="F352" i="7" s="1"/>
  <c r="G359" i="7"/>
  <c r="F359" i="7" s="1"/>
  <c r="J340" i="7"/>
  <c r="J341" i="7"/>
  <c r="J342" i="7"/>
  <c r="J339" i="7"/>
  <c r="K343" i="7"/>
  <c r="J343" i="7" s="1"/>
  <c r="J334" i="7"/>
  <c r="J333" i="7"/>
  <c r="J332" i="7"/>
  <c r="J331" i="7"/>
  <c r="K336" i="7"/>
  <c r="J336" i="7" s="1"/>
  <c r="H340" i="7"/>
  <c r="H341" i="7"/>
  <c r="H342" i="7"/>
  <c r="H339" i="7"/>
  <c r="F340" i="7"/>
  <c r="F341" i="7"/>
  <c r="F342" i="7"/>
  <c r="F339" i="7"/>
  <c r="I343" i="7"/>
  <c r="H343" i="7" s="1"/>
  <c r="G343" i="7"/>
  <c r="F343" i="7" s="1"/>
  <c r="H332" i="7"/>
  <c r="H333" i="7"/>
  <c r="H334" i="7"/>
  <c r="H331" i="7"/>
  <c r="D332" i="7"/>
  <c r="D333" i="7"/>
  <c r="D334" i="7"/>
  <c r="D331" i="7"/>
  <c r="E336" i="7"/>
  <c r="D336" i="7" s="1"/>
  <c r="G336" i="7"/>
  <c r="F336" i="7" s="1"/>
  <c r="I336" i="7"/>
  <c r="H336" i="7" s="1"/>
  <c r="F332" i="7"/>
  <c r="F333" i="7"/>
  <c r="F334" i="7"/>
  <c r="F331" i="7"/>
  <c r="E352" i="7"/>
  <c r="D352" i="7" s="1"/>
  <c r="D358" i="7"/>
  <c r="D357" i="7"/>
  <c r="D356" i="7"/>
  <c r="D355" i="7"/>
  <c r="D348" i="7"/>
  <c r="D349" i="7"/>
  <c r="D350" i="7"/>
  <c r="D347" i="7"/>
  <c r="D342" i="7"/>
  <c r="D341" i="7"/>
  <c r="D340" i="7"/>
  <c r="D339" i="7"/>
  <c r="E343" i="7"/>
  <c r="D343" i="7" s="1"/>
  <c r="E359" i="7"/>
  <c r="D359" i="7" s="1"/>
  <c r="R348" i="7"/>
  <c r="R349" i="7"/>
  <c r="R350" i="7"/>
  <c r="R347" i="7"/>
  <c r="P350" i="7"/>
  <c r="P349" i="7"/>
  <c r="P348" i="7"/>
  <c r="P347" i="7"/>
  <c r="N350" i="7"/>
  <c r="N349" i="7"/>
  <c r="N348" i="7"/>
  <c r="N347" i="7"/>
  <c r="L350" i="7"/>
  <c r="L349" i="7"/>
  <c r="L348" i="7"/>
  <c r="L347" i="7"/>
  <c r="U352" i="7"/>
  <c r="T352" i="7" s="1"/>
  <c r="S352" i="7"/>
  <c r="R352" i="7" s="1"/>
  <c r="Q352" i="7"/>
  <c r="P352" i="7" s="1"/>
  <c r="O352" i="7"/>
  <c r="N352" i="7" s="1"/>
  <c r="M352" i="7"/>
  <c r="L352" i="7" s="1"/>
  <c r="U336" i="7"/>
  <c r="T336" i="7" s="1"/>
  <c r="S336" i="7"/>
  <c r="R336" i="7" s="1"/>
  <c r="Q336" i="7"/>
  <c r="P336" i="7" s="1"/>
  <c r="O336" i="7"/>
  <c r="N336" i="7" s="1"/>
  <c r="M336" i="7"/>
  <c r="L336" i="7" s="1"/>
  <c r="U359" i="7"/>
  <c r="S359" i="7"/>
  <c r="R359" i="7" s="1"/>
  <c r="Q359" i="7"/>
  <c r="P359" i="7" s="1"/>
  <c r="O359" i="7"/>
  <c r="N359" i="7" s="1"/>
  <c r="M359" i="7"/>
  <c r="L359" i="7" s="1"/>
  <c r="R358" i="7"/>
  <c r="P358" i="7"/>
  <c r="N358" i="7"/>
  <c r="L358" i="7"/>
  <c r="R357" i="7"/>
  <c r="P357" i="7"/>
  <c r="N357" i="7"/>
  <c r="L357" i="7"/>
  <c r="R356" i="7"/>
  <c r="P356" i="7"/>
  <c r="N356" i="7"/>
  <c r="L356" i="7"/>
  <c r="R355" i="7"/>
  <c r="P355" i="7"/>
  <c r="N355" i="7"/>
  <c r="L355" i="7"/>
  <c r="V351" i="7"/>
  <c r="T350" i="7"/>
  <c r="T349" i="7"/>
  <c r="T348" i="7"/>
  <c r="V347" i="7"/>
  <c r="T347" i="7"/>
  <c r="U343" i="7"/>
  <c r="T343" i="7" s="1"/>
  <c r="S343" i="7"/>
  <c r="R343" i="7" s="1"/>
  <c r="Q343" i="7"/>
  <c r="P343" i="7" s="1"/>
  <c r="O343" i="7"/>
  <c r="N343" i="7" s="1"/>
  <c r="M343" i="7"/>
  <c r="T342" i="7"/>
  <c r="R342" i="7"/>
  <c r="P342" i="7"/>
  <c r="N342" i="7"/>
  <c r="L342" i="7"/>
  <c r="T341" i="7"/>
  <c r="R341" i="7"/>
  <c r="P341" i="7"/>
  <c r="N341" i="7"/>
  <c r="L341" i="7"/>
  <c r="T340" i="7"/>
  <c r="R340" i="7"/>
  <c r="P340" i="7"/>
  <c r="N340" i="7"/>
  <c r="L340" i="7"/>
  <c r="T339" i="7"/>
  <c r="R339" i="7"/>
  <c r="P339" i="7"/>
  <c r="N339" i="7"/>
  <c r="L339" i="7"/>
  <c r="T334" i="7"/>
  <c r="R334" i="7"/>
  <c r="P334" i="7"/>
  <c r="N334" i="7"/>
  <c r="L334" i="7"/>
  <c r="T333" i="7"/>
  <c r="R333" i="7"/>
  <c r="P333" i="7"/>
  <c r="N333" i="7"/>
  <c r="L333" i="7"/>
  <c r="T332" i="7"/>
  <c r="R332" i="7"/>
  <c r="P332" i="7"/>
  <c r="N332" i="7"/>
  <c r="L332" i="7"/>
  <c r="V331" i="7"/>
  <c r="T331" i="7"/>
  <c r="R331" i="7"/>
  <c r="P331" i="7"/>
  <c r="N331" i="7"/>
  <c r="L331" i="7"/>
  <c r="N315" i="7"/>
  <c r="N293" i="7"/>
  <c r="N311" i="7"/>
  <c r="L294" i="7"/>
  <c r="L295" i="7"/>
  <c r="L296" i="7"/>
  <c r="L297" i="7"/>
  <c r="L298" i="7"/>
  <c r="L293" i="7"/>
  <c r="E316" i="7"/>
  <c r="L315" i="7"/>
  <c r="F299" i="10" l="1"/>
  <c r="L299" i="10" s="1"/>
  <c r="N332" i="10"/>
  <c r="I349" i="10"/>
  <c r="K349" i="10"/>
  <c r="H332" i="10"/>
  <c r="L344" i="10"/>
  <c r="N344" i="10" s="1"/>
  <c r="K337" i="7"/>
  <c r="K353" i="7"/>
  <c r="U360" i="7"/>
  <c r="U344" i="7"/>
  <c r="U353" i="7"/>
  <c r="L343" i="7"/>
  <c r="U337" i="7"/>
  <c r="H39" i="6"/>
  <c r="H38" i="6"/>
  <c r="H37" i="6"/>
  <c r="H36" i="6"/>
  <c r="H35" i="6"/>
  <c r="D118" i="6"/>
  <c r="G39" i="6"/>
  <c r="G38" i="6"/>
  <c r="G37" i="6"/>
  <c r="G36" i="6"/>
  <c r="G35" i="6"/>
  <c r="F36" i="6"/>
  <c r="F37" i="6"/>
  <c r="F38" i="6"/>
  <c r="F39" i="6"/>
  <c r="F35" i="6"/>
  <c r="E40" i="6"/>
  <c r="H40" i="6" s="1"/>
  <c r="D40" i="6"/>
  <c r="G40" i="6" s="1"/>
  <c r="C40" i="6"/>
  <c r="F40" i="6" s="1"/>
  <c r="G76" i="5"/>
  <c r="G77" i="5"/>
  <c r="G78" i="5"/>
  <c r="G79" i="5"/>
  <c r="G75" i="5"/>
  <c r="J80" i="5"/>
  <c r="J107" i="5" s="1"/>
  <c r="G107" i="5" s="1"/>
  <c r="H156" i="6"/>
  <c r="G80" i="5" l="1"/>
  <c r="D70" i="6"/>
  <c r="D71" i="6" s="1"/>
  <c r="L240" i="4"/>
  <c r="L241" i="4"/>
  <c r="L242" i="4"/>
  <c r="L243" i="4"/>
  <c r="L239" i="4"/>
  <c r="K243" i="4"/>
  <c r="L221" i="4"/>
  <c r="L222" i="4"/>
  <c r="L223" i="4"/>
  <c r="L224" i="4"/>
  <c r="L220" i="4"/>
  <c r="K224" i="4"/>
  <c r="G162" i="6"/>
  <c r="G163" i="6"/>
  <c r="G164" i="6"/>
  <c r="G161" i="6"/>
  <c r="F165" i="6"/>
  <c r="G165" i="6" s="1"/>
  <c r="D303" i="7"/>
  <c r="F303" i="7"/>
  <c r="H303" i="7"/>
  <c r="J303" i="7"/>
  <c r="L303" i="7"/>
  <c r="D304" i="7"/>
  <c r="F304" i="7"/>
  <c r="H304" i="7"/>
  <c r="J304" i="7"/>
  <c r="L304" i="7"/>
  <c r="D305" i="7"/>
  <c r="F305" i="7"/>
  <c r="H305" i="7"/>
  <c r="J305" i="7"/>
  <c r="L305" i="7"/>
  <c r="L302" i="7"/>
  <c r="J302" i="7"/>
  <c r="H302" i="7"/>
  <c r="F302" i="7"/>
  <c r="D302" i="7"/>
  <c r="M306" i="7"/>
  <c r="L306" i="7" s="1"/>
  <c r="K306" i="7"/>
  <c r="J306" i="7" s="1"/>
  <c r="I306" i="7"/>
  <c r="H306" i="7" s="1"/>
  <c r="G306" i="7"/>
  <c r="F306" i="7" s="1"/>
  <c r="E306" i="7"/>
  <c r="D306" i="7" s="1"/>
  <c r="D294" i="7"/>
  <c r="F294" i="7"/>
  <c r="H294" i="7"/>
  <c r="J294" i="7"/>
  <c r="D295" i="7"/>
  <c r="F295" i="7"/>
  <c r="H295" i="7"/>
  <c r="J295" i="7"/>
  <c r="D296" i="7"/>
  <c r="F296" i="7"/>
  <c r="H296" i="7"/>
  <c r="J296" i="7"/>
  <c r="D297" i="7"/>
  <c r="F297" i="7"/>
  <c r="H297" i="7"/>
  <c r="J297" i="7"/>
  <c r="F293" i="7"/>
  <c r="D293" i="7"/>
  <c r="J293" i="7"/>
  <c r="H293" i="7"/>
  <c r="G298" i="7"/>
  <c r="F298" i="7" s="1"/>
  <c r="I298" i="7"/>
  <c r="H298" i="7" s="1"/>
  <c r="K298" i="7"/>
  <c r="J298" i="7" s="1"/>
  <c r="E298" i="7"/>
  <c r="F321" i="7"/>
  <c r="H321" i="7"/>
  <c r="J321" i="7"/>
  <c r="F322" i="7"/>
  <c r="H322" i="7"/>
  <c r="J322" i="7"/>
  <c r="F323" i="7"/>
  <c r="H323" i="7"/>
  <c r="J323" i="7"/>
  <c r="J320" i="7"/>
  <c r="H320" i="7"/>
  <c r="F320" i="7"/>
  <c r="G324" i="7"/>
  <c r="F324" i="7" s="1"/>
  <c r="I324" i="7"/>
  <c r="H324" i="7" s="1"/>
  <c r="K324" i="7"/>
  <c r="J324" i="7" s="1"/>
  <c r="M324" i="7"/>
  <c r="H312" i="7"/>
  <c r="J312" i="7"/>
  <c r="L312" i="7"/>
  <c r="H313" i="7"/>
  <c r="J313" i="7"/>
  <c r="L313" i="7"/>
  <c r="H314" i="7"/>
  <c r="J314" i="7"/>
  <c r="L314" i="7"/>
  <c r="H315" i="7"/>
  <c r="J315" i="7"/>
  <c r="L311" i="7"/>
  <c r="J311" i="7"/>
  <c r="H311" i="7"/>
  <c r="F312" i="7"/>
  <c r="F313" i="7"/>
  <c r="F314" i="7"/>
  <c r="F315" i="7"/>
  <c r="F311" i="7"/>
  <c r="D321" i="7"/>
  <c r="D322" i="7"/>
  <c r="D323" i="7"/>
  <c r="D320" i="7"/>
  <c r="D312" i="7"/>
  <c r="D313" i="7"/>
  <c r="D314" i="7"/>
  <c r="D315" i="7"/>
  <c r="D311" i="7"/>
  <c r="M316" i="7"/>
  <c r="L316" i="7" s="1"/>
  <c r="K316" i="7"/>
  <c r="J316" i="7" s="1"/>
  <c r="I316" i="7"/>
  <c r="H316" i="7" s="1"/>
  <c r="G316" i="7"/>
  <c r="E324" i="7"/>
  <c r="D316" i="7"/>
  <c r="C141" i="3"/>
  <c r="C142" i="3"/>
  <c r="C143" i="3"/>
  <c r="C144" i="3"/>
  <c r="C140" i="3"/>
  <c r="G130" i="3"/>
  <c r="G131" i="3"/>
  <c r="G132" i="3"/>
  <c r="G133" i="3"/>
  <c r="G134" i="3"/>
  <c r="G129" i="3"/>
  <c r="D144" i="3"/>
  <c r="F134" i="3"/>
  <c r="C251" i="4"/>
  <c r="C252" i="4"/>
  <c r="C253" i="4"/>
  <c r="C254" i="4"/>
  <c r="C250" i="4"/>
  <c r="D254" i="4"/>
  <c r="G240" i="4"/>
  <c r="G241" i="4"/>
  <c r="G242" i="4"/>
  <c r="G243" i="4"/>
  <c r="G244" i="4"/>
  <c r="G239" i="4"/>
  <c r="F244" i="4"/>
  <c r="D148" i="6"/>
  <c r="C148" i="6" s="1"/>
  <c r="C145" i="6"/>
  <c r="C146" i="6"/>
  <c r="C147" i="6"/>
  <c r="C144" i="6"/>
  <c r="F134" i="6"/>
  <c r="F135" i="6"/>
  <c r="F136" i="6"/>
  <c r="F137" i="6"/>
  <c r="F133" i="6"/>
  <c r="G138" i="6"/>
  <c r="F138" i="6" s="1"/>
  <c r="D125" i="3"/>
  <c r="C125" i="3" s="1"/>
  <c r="C122" i="3"/>
  <c r="C123" i="3"/>
  <c r="C124" i="3"/>
  <c r="C121" i="3"/>
  <c r="C232" i="4"/>
  <c r="C233" i="4"/>
  <c r="C234" i="4"/>
  <c r="C235" i="4"/>
  <c r="C231" i="4"/>
  <c r="D235" i="4"/>
  <c r="C173" i="6"/>
  <c r="C174" i="6"/>
  <c r="C175" i="6"/>
  <c r="C172" i="6"/>
  <c r="D176" i="6"/>
  <c r="C176" i="6" s="1"/>
  <c r="G221" i="4"/>
  <c r="G222" i="4"/>
  <c r="G223" i="4"/>
  <c r="G224" i="4"/>
  <c r="G225" i="4"/>
  <c r="G220" i="4"/>
  <c r="G111" i="3"/>
  <c r="G112" i="3"/>
  <c r="G113" i="3"/>
  <c r="G114" i="3"/>
  <c r="G115" i="3"/>
  <c r="G110" i="3"/>
  <c r="D126" i="6"/>
  <c r="D127" i="6"/>
  <c r="D128" i="6"/>
  <c r="D125" i="6"/>
  <c r="C129" i="6"/>
  <c r="D129" i="6" s="1"/>
  <c r="D111" i="6"/>
  <c r="D112" i="6"/>
  <c r="D113" i="6"/>
  <c r="D110" i="6"/>
  <c r="C114" i="6"/>
  <c r="D114" i="6" s="1"/>
  <c r="D324" i="7" l="1"/>
  <c r="M325" i="7"/>
  <c r="D298" i="7"/>
  <c r="M299" i="7"/>
  <c r="F316" i="7"/>
  <c r="M317" i="7"/>
  <c r="M307" i="7"/>
  <c r="K70" i="6"/>
  <c r="G154" i="6"/>
  <c r="G155" i="6"/>
  <c r="G156" i="6"/>
  <c r="G157" i="6"/>
  <c r="G153" i="6"/>
  <c r="I76" i="5"/>
  <c r="I77" i="5"/>
  <c r="I78" i="5"/>
  <c r="I79" i="5"/>
  <c r="I75" i="5"/>
  <c r="H76" i="5"/>
  <c r="H77" i="5"/>
  <c r="H78" i="5"/>
  <c r="H79" i="5"/>
  <c r="H75" i="5"/>
  <c r="L80" i="5"/>
  <c r="K80" i="5"/>
  <c r="F225" i="4"/>
  <c r="F115" i="3"/>
  <c r="F158" i="6"/>
  <c r="G158" i="6" s="1"/>
  <c r="D51" i="5"/>
  <c r="D52" i="5"/>
  <c r="D53" i="5"/>
  <c r="D50" i="5"/>
  <c r="C51" i="5"/>
  <c r="C52" i="5"/>
  <c r="C53" i="5"/>
  <c r="C50" i="5"/>
  <c r="G54" i="5"/>
  <c r="G57" i="5" s="1"/>
  <c r="F54" i="5"/>
  <c r="D39" i="5"/>
  <c r="D40" i="5"/>
  <c r="D41" i="5"/>
  <c r="D38" i="5"/>
  <c r="C39" i="5"/>
  <c r="C40" i="5"/>
  <c r="C41" i="5"/>
  <c r="C38" i="5"/>
  <c r="G42" i="5"/>
  <c r="G45" i="5" s="1"/>
  <c r="F42" i="5"/>
  <c r="D122" i="6"/>
  <c r="D121" i="6"/>
  <c r="D120" i="6"/>
  <c r="D119" i="6"/>
  <c r="D117" i="6"/>
  <c r="C123" i="6"/>
  <c r="D123" i="6" s="1"/>
  <c r="D103" i="6"/>
  <c r="D104" i="6"/>
  <c r="D105" i="6"/>
  <c r="D106" i="6"/>
  <c r="D107" i="6"/>
  <c r="D102" i="6"/>
  <c r="C108" i="6"/>
  <c r="D108" i="6" s="1"/>
  <c r="D6" i="6"/>
  <c r="D7" i="6"/>
  <c r="D8" i="6"/>
  <c r="D9" i="6"/>
  <c r="D10" i="6"/>
  <c r="D11" i="6"/>
  <c r="D12" i="6"/>
  <c r="D13" i="6"/>
  <c r="F16" i="5"/>
  <c r="E16" i="5"/>
  <c r="C71" i="6"/>
  <c r="B71" i="6"/>
  <c r="C14" i="6"/>
  <c r="D14" i="6" s="1"/>
  <c r="D6" i="5"/>
  <c r="D7" i="5"/>
  <c r="D8" i="5"/>
  <c r="D9" i="5"/>
  <c r="D10" i="5"/>
  <c r="D11" i="5"/>
  <c r="D12" i="5"/>
  <c r="D5" i="5"/>
  <c r="C6" i="5"/>
  <c r="C7" i="5"/>
  <c r="C8" i="5"/>
  <c r="C9" i="5"/>
  <c r="C10" i="5"/>
  <c r="C11" i="5"/>
  <c r="C12" i="5"/>
  <c r="C5" i="5"/>
  <c r="F13" i="5"/>
  <c r="E13" i="5"/>
  <c r="D31" i="5"/>
  <c r="C31" i="5"/>
  <c r="B31" i="5"/>
  <c r="J30" i="5"/>
  <c r="H54" i="5" l="1"/>
  <c r="I54" i="5" s="1"/>
  <c r="L81" i="5"/>
  <c r="I81" i="5" s="1"/>
  <c r="C54" i="5"/>
  <c r="D42" i="5"/>
  <c r="H80" i="5"/>
  <c r="K107" i="5"/>
  <c r="H107" i="5" s="1"/>
  <c r="H42" i="5"/>
  <c r="I42" i="5" s="1"/>
  <c r="I80" i="5"/>
  <c r="L107" i="5"/>
  <c r="I107" i="5" s="1"/>
  <c r="C42" i="5"/>
  <c r="E17" i="5"/>
  <c r="F57" i="5"/>
  <c r="D54" i="5"/>
  <c r="F45" i="5"/>
  <c r="F17" i="5"/>
  <c r="C16" i="5"/>
  <c r="D16" i="5"/>
  <c r="F14" i="5"/>
  <c r="D13" i="5"/>
  <c r="C13" i="5"/>
  <c r="H56" i="5"/>
  <c r="I56" i="5" s="1"/>
  <c r="H55" i="5"/>
  <c r="I55" i="5" s="1"/>
  <c r="H53" i="5"/>
  <c r="I53" i="5" s="1"/>
  <c r="H52" i="5"/>
  <c r="I52" i="5" s="1"/>
  <c r="H51" i="5"/>
  <c r="I51" i="5" s="1"/>
  <c r="H50" i="5"/>
  <c r="I50" i="5" s="1"/>
  <c r="H39" i="5"/>
  <c r="I39" i="5" s="1"/>
  <c r="H40" i="5"/>
  <c r="I40" i="5" s="1"/>
  <c r="H41" i="5"/>
  <c r="I41" i="5" s="1"/>
  <c r="H43" i="5"/>
  <c r="I43" i="5" s="1"/>
  <c r="H44" i="5"/>
  <c r="I44" i="5" s="1"/>
  <c r="H38" i="5"/>
  <c r="I38" i="5" s="1"/>
  <c r="C216" i="4"/>
  <c r="C208" i="4"/>
  <c r="C106" i="3"/>
  <c r="C98" i="3"/>
  <c r="C90" i="3"/>
  <c r="C200" i="4"/>
  <c r="H57" i="5" l="1"/>
  <c r="I57" i="5" s="1"/>
  <c r="H45" i="5"/>
  <c r="I4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tc={E76D5FEC-5718-EE41-A122-CAB557282FC2}</author>
    <author>tc={07204C59-E889-2342-AA0E-72B0CD0ECD82}</author>
    <author>tc={4BFAE64C-FABD-B344-8616-DC8EFD6AC335}</author>
    <author>tc={50EE01A3-C0A1-5F45-8F23-B8257A30A132}</author>
    <author>tc={F72774CA-D35B-7749-A148-4E807F61765A}</author>
    <author>tc={F2A6A0E6-9C0F-504B-BA15-5397E49FCB11}</author>
    <author>tc={D13EE955-6164-4046-AA13-6993A4DE83E4}</author>
    <author>tc={F7FE9C7B-1291-3E43-B8DE-98980707793A}</author>
    <author>tc={AEB4619B-C7D0-1C46-8F1C-0E11D73AAF54}</author>
    <author>tc={CADE6DD6-F649-4644-AC2B-D04862DD3279}</author>
    <author>tc={21A70079-D44E-B34F-ACF8-F8924E8295EA}</author>
    <author>tc={E6D10AA8-0DBC-7042-9B83-B701ECD1F014}</author>
    <author>tc={C48A6EA5-6DA2-C94A-ACE2-C16BF560FC5B}</author>
    <author>tc={55C684C6-0A25-B54A-B019-3D9D206611B9}</author>
    <author>tc={62AC46CE-4039-4048-B803-6096C2AF8133}</author>
    <author>tc={4921E630-4BD6-3E44-84E9-B7F3E515774F}</author>
    <author>tc={B0736BD6-E407-3D48-B598-DBA9CEBEC109}</author>
    <author>tc={F2C6BC56-5BC9-A147-8926-F5EA47BEC34C}</author>
    <author>tc={039F696D-1039-3F42-9011-2E4D92875C87}</author>
    <author>tc={7DA9806E-860C-A244-9AD7-7D3FE7E596EC}</author>
    <author>tc={1F3A1F21-FA65-6C4A-AFF8-3C82F5B7D0EE}</author>
    <author>tc={551CC1F6-47E5-6F47-9DC7-9C8F900EDC2B}</author>
    <author>tc={ACC6E5E8-68B5-084F-A38F-9AD65AAE8CC6}</author>
  </authors>
  <commentList>
    <comment ref="I8" authorId="0" shapeId="0" xr:uid="{E76D5FEC-5718-EE41-A122-CAB557282FC2}">
      <text>
        <t xml:space="preserve">[Threaded comment]
Your version of Excel allows you to read this threaded comment; however, any edits to it will get removed if the file is opened in a newer version of Excel. Learn more: https://go.microsoft.com/fwlink/?linkid=870924
Comment:
    if DNA helped hiim idenitfy his bio mother, then perhaps they should have answered “never knew parents” rather than “never knew mother”. They are still searching for their father … </t>
      </text>
    </comment>
    <comment ref="N27" authorId="1" shapeId="0" xr:uid="{07204C59-E889-2342-AA0E-72B0CD0ECD82}">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I30" authorId="2"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Looking for father’s father =&gt; omit this answer from analysis</t>
      </text>
    </comment>
    <comment ref="N32" authorId="3" shapeId="0" xr:uid="{50EE01A3-C0A1-5F45-8F23-B8257A30A132}">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33" authorId="4" shapeId="0" xr:uid="{F72774CA-D35B-7749-A148-4E807F61765A}">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34" authorId="5" shapeId="0" xr:uid="{F2A6A0E6-9C0F-504B-BA15-5397E49FCB11}">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36" authorId="6" shapeId="0" xr:uid="{D13EE955-6164-4046-AA13-6993A4DE83E4}">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38" authorId="7" shapeId="0" xr:uid="{F7FE9C7B-1291-3E43-B8DE-98980707793A}">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39" authorId="8" shapeId="0" xr:uid="{AEB4619B-C7D0-1C46-8F1C-0E11D73AAF54}">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40" authorId="9" shapeId="0" xr:uid="{CADE6DD6-F649-4644-AC2B-D04862DD3279}">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41" authorId="10" shapeId="0" xr:uid="{21A70079-D44E-B34F-ACF8-F8924E8295EA}">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44" authorId="11" shapeId="0" xr:uid="{E6D10AA8-0DBC-7042-9B83-B701ECD1F014}">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45" authorId="12" shapeId="0" xr:uid="{C48A6EA5-6DA2-C94A-ACE2-C16BF560FC5B}">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46" authorId="13" shapeId="0" xr:uid="{55C684C6-0A25-B54A-B019-3D9D206611B9}">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47" authorId="14" shapeId="0" xr:uid="{62AC46CE-4039-4048-B803-6096C2AF8133}">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48" authorId="15" shapeId="0" xr:uid="{4921E630-4BD6-3E44-84E9-B7F3E515774F}">
      <text>
        <t>[Threaded comment]
Your version of Excel allows you to read this threaded comment; however, any edits to it will get removed if the file is opened in a newer version of Excel. Learn more: https://go.microsoft.com/fwlink/?linkid=870924
Comment:
    this contradicts their answer to Q10</t>
      </text>
    </comment>
    <comment ref="N81" authorId="16" shapeId="0" xr:uid="{B0736BD6-E407-3D48-B598-DBA9CEBEC109}">
      <text>
        <t>[Threaded comment]
Your version of Excel allows you to read this threaded comment; however, any edits to it will get removed if the file is opened in a newer version of Excel. Learn more: https://go.microsoft.com/fwlink/?linkid=870924
Comment:
    this contradicts their answer to Q11</t>
      </text>
    </comment>
    <comment ref="N82" authorId="17" shapeId="0" xr:uid="{F2C6BC56-5BC9-A147-8926-F5EA47BEC34C}">
      <text>
        <t>[Threaded comment]
Your version of Excel allows you to read this threaded comment; however, any edits to it will get removed if the file is opened in a newer version of Excel. Learn more: https://go.microsoft.com/fwlink/?linkid=870924
Comment:
    this contradicts their answer to Q11</t>
      </text>
    </comment>
    <comment ref="N83" authorId="18" shapeId="0" xr:uid="{039F696D-1039-3F42-9011-2E4D92875C87}">
      <text>
        <t>[Threaded comment]
Your version of Excel allows you to read this threaded comment; however, any edits to it will get removed if the file is opened in a newer version of Excel. Learn more: https://go.microsoft.com/fwlink/?linkid=870924
Comment:
    this contradicts their answer to Q11</t>
      </text>
    </comment>
    <comment ref="G104" authorId="19"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She has found the mother but does not specify if DNA helped =&gt; omit this answer from analysis</t>
      </text>
    </comment>
    <comment ref="I104" authorId="20"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Father has not been found and she does not specify if any paternal ancestors have been identified =&gt; omit this answer from analysis</t>
      </text>
    </comment>
    <comment ref="I265" authorId="21"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Looking for father =&gt; omit this answer from analysis</t>
      </text>
    </comment>
    <comment ref="I275" authorId="2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Looking for father =&gt; omit this answer from analysis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tc={F7054D21-AA88-6E43-8131-6CA74C69DC4F}</author>
    <author>tc={5C4AE308-7B45-6541-8E28-662EB466A27A}</author>
    <author>tc={77A814F9-5ACC-BE4B-BEC9-20E9058860D1}</author>
    <author>tc={038C475D-E3E8-AC44-8B43-316CE6BA5507}</author>
  </authors>
  <commentList>
    <comment ref="I10" authorId="0"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Looking for father’s father =&gt; omit this answer from analysis</t>
      </text>
    </comment>
    <comment ref="O41" authorId="1"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similar to 24/12/20 =&gt; duplicate?? Leave in for now</t>
      </text>
    </comment>
    <comment ref="I76" authorId="2"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Looking for father =&gt; omit this answer from analysis</t>
      </text>
    </comment>
    <comment ref="I77" authorId="3" shapeId="0" xr:uid="{00000000-0006-0000-0300-000004000000}">
      <text>
        <t>[Threaded comment]
Your version of Excel allows you to read this threaded comment; however, any edits to it will get removed if the file is opened in a newer version of Excel. Learn more: https://go.microsoft.com/fwlink/?linkid=870924
Comment:
    Looking for father =&gt; omit this answer from analysis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tc={D26E0823-6AB7-234A-9838-46CCF160A4E9}</author>
    <author>tc={798F1AFB-69F2-5F41-9188-C367FE42EBC2}</author>
    <author>tc={07F6A5A1-8F59-D144-91BE-64678EE5B772}</author>
    <author>tc={4326D5E7-704A-8A44-990A-D203416A17FA}</author>
    <author>tc={3E0F525F-B641-894F-AD7C-CA1E50D2AC06}</author>
  </authors>
  <commentList>
    <comment ref="J26"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Looking for father =&gt; omit this answer from analysis</t>
      </text>
    </comment>
    <comment ref="J148" authorId="1" shapeId="0" xr:uid="{00000000-0006-0000-0600-000002000000}">
      <text>
        <t>[Threaded comment]
Your version of Excel allows you to read this threaded comment; however, any edits to it will get removed if the file is opened in a newer version of Excel. Learn more: https://go.microsoft.com/fwlink/?linkid=870924
Comment:
    Looking for father’s father =&gt; omit this answer from analysis</t>
      </text>
    </comment>
    <comment ref="J149" authorId="2" shapeId="0" xr:uid="{00000000-0006-0000-0600-000003000000}">
      <text>
        <t>[Threaded comment]
Your version of Excel allows you to read this threaded comment; however, any edits to it will get removed if the file is opened in a newer version of Excel. Learn more: https://go.microsoft.com/fwlink/?linkid=870924
Comment:
    Looking for father =&gt; omit this answer from analysis</t>
      </text>
    </comment>
    <comment ref="H252" authorId="3" shapeId="0" xr:uid="{00000000-0006-0000-0600-000004000000}">
      <text>
        <t>[Threaded comment]
Your version of Excel allows you to read this threaded comment; however, any edits to it will get removed if the file is opened in a newer version of Excel. Learn more: https://go.microsoft.com/fwlink/?linkid=870924
Comment:
    She has found the mother but does not specify if DNA helped =&gt; omit this answer from analysis</t>
      </text>
    </comment>
    <comment ref="J252" authorId="4" shapeId="0" xr:uid="{00000000-0006-0000-0600-000005000000}">
      <text>
        <t>[Threaded comment]
Your version of Excel allows you to read this threaded comment; however, any edits to it will get removed if the file is opened in a newer version of Excel. Learn more: https://go.microsoft.com/fwlink/?linkid=870924
Comment:
    Father has not been found and she does not specify if any paternal ancestors have been identified =&gt; omit this answer from analysis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tc={67D4D3A7-722B-A94C-A4E1-931C3366ED1B}</author>
    <author>tc={BCDA4E00-08E8-0642-945C-4932436A3F90}</author>
    <author>tc={49F4662B-0D48-A44A-A538-8907240F4B36}</author>
    <author>tc={86BC5350-7A4F-7244-BA54-1597233018B0}</author>
    <author>tc={C2ED613E-55D3-3B4F-9709-5CEED2A1053A}</author>
    <author>tc={825F69D1-00F0-6840-B988-23877EC84D17}</author>
    <author>tc={62B91450-B682-A142-8E85-5397E40E3BCA}</author>
    <author>tc={50783C2D-C55B-A844-B78E-05640588C082}</author>
    <author>tc={6765CE2F-7B29-1946-865E-E144F6574E33}</author>
    <author>tc={FFED786C-37EA-F04D-9F7C-FE3E90C11ECD}</author>
    <author>tc={B536735F-6215-6E4D-AAF6-7E5E91215D4E}</author>
    <author>tc={E8B7F6C1-0744-1147-937C-3DC2D108C294}</author>
    <author>tc={EDBA7D09-FE5A-0F41-B520-948E2D11757E}</author>
    <author>tc={D1CD54B5-5A5C-F549-8FB9-69F96284174D}</author>
    <author>tc={17FA1ABC-4952-C040-A096-420B78077B28}</author>
    <author>tc={064915EE-01B9-CB4D-9957-AFE8EF8F8204}</author>
  </authors>
  <commentList>
    <comment ref="K10" authorId="0" shapeId="0" xr:uid="{67D4D3A7-722B-A94C-A4E1-931C3366ED1B}">
      <text>
        <t>[Threaded comment]
Your version of Excel allows you to read this threaded comment; however, any edits to it will get removed if the file is opened in a newer version of Excel. Learn more: https://go.microsoft.com/fwlink/?linkid=870924
Comment:
    Looking for father =&gt; omit this answer from analysis</t>
      </text>
    </comment>
    <comment ref="O26" authorId="1" shapeId="0" xr:uid="{BCDA4E00-08E8-0642-945C-4932436A3F90}">
      <text>
        <t>[Threaded comment]
Your version of Excel allows you to read this threaded comment; however, any edits to it will get removed if the file is opened in a newer version of Excel. Learn more: https://go.microsoft.com/fwlink/?linkid=870924
Comment:
    avuncular</t>
      </text>
    </comment>
    <comment ref="O27" authorId="2" shapeId="0" xr:uid="{49F4662B-0D48-A44A-A538-8907240F4B36}">
      <text>
        <t>[Threaded comment]
Your version of Excel allows you to read this threaded comment; however, any edits to it will get removed if the file is opened in a newer version of Excel. Learn more: https://go.microsoft.com/fwlink/?linkid=870924
Comment:
    avuncular</t>
      </text>
    </comment>
    <comment ref="O28" authorId="3" shapeId="0" xr:uid="{86BC5350-7A4F-7244-BA54-1597233018B0}">
      <text>
        <t>[Threaded comment]
Your version of Excel allows you to read this threaded comment; however, any edits to it will get removed if the file is opened in a newer version of Excel. Learn more: https://go.microsoft.com/fwlink/?linkid=870924
Comment:
    avuncular</t>
      </text>
    </comment>
    <comment ref="O37" authorId="4" shapeId="0" xr:uid="{C2ED613E-55D3-3B4F-9709-5CEED2A1053A}">
      <text>
        <t>[Threaded comment]
Your version of Excel allows you to read this threaded comment; however, any edits to it will get removed if the file is opened in a newer version of Excel. Learn more: https://go.microsoft.com/fwlink/?linkid=870924
Comment:
    categorise as 1C1R</t>
      </text>
    </comment>
    <comment ref="K43" authorId="5" shapeId="0" xr:uid="{825F69D1-00F0-6840-B988-23877EC84D17}">
      <text>
        <t xml:space="preserve">[Threaded comment]
Your version of Excel allows you to read this threaded comment; however, any edits to it will get removed if the file is opened in a newer version of Excel. Learn more: https://go.microsoft.com/fwlink/?linkid=870924
Comment:
    if DNA helped hiim idenitfy his bio mother, then perhaps they should have answered “never knew parents” rather than “never knew mother”. They are still searching for their father … </t>
      </text>
    </comment>
    <comment ref="O90" authorId="6" shapeId="0" xr:uid="{62B91450-B682-A142-8E85-5397E40E3BCA}">
      <text>
        <t>[Threaded comment]
Your version of Excel allows you to read this threaded comment; however, any edits to it will get removed if the file is opened in a newer version of Excel. Learn more: https://go.microsoft.com/fwlink/?linkid=870924
Comment:
    maybe the parent match has not replied? so no identification as yet. Keep in for analysis.</t>
      </text>
    </comment>
    <comment ref="O92" authorId="7" shapeId="0" xr:uid="{50783C2D-C55B-A844-B78E-05640588C082}">
      <text>
        <t>[Threaded comment]
Your version of Excel allows you to read this threaded comment; however, any edits to it will get removed if the file is opened in a newer version of Excel. Learn more: https://go.microsoft.com/fwlink/?linkid=870924
Comment:
    sibling</t>
      </text>
    </comment>
    <comment ref="O93" authorId="8" shapeId="0" xr:uid="{6765CE2F-7B29-1946-865E-E144F6574E33}">
      <text>
        <t xml:space="preserve">[Threaded comment]
Your version of Excel allows you to read this threaded comment; however, any edits to it will get removed if the file is opened in a newer version of Excel. Learn more: https://go.microsoft.com/fwlink/?linkid=870924
Comment:
    sibling
</t>
      </text>
    </comment>
    <comment ref="O111" authorId="9" shapeId="0" xr:uid="{FFED786C-37EA-F04D-9F7C-FE3E90C11ECD}">
      <text>
        <t>[Threaded comment]
Your version of Excel allows you to read this threaded comment; however, any edits to it will get removed if the file is opened in a newer version of Excel. Learn more: https://go.microsoft.com/fwlink/?linkid=870924
Comment:
    sibling</t>
      </text>
    </comment>
    <comment ref="K132" authorId="10" shapeId="0" xr:uid="{B536735F-6215-6E4D-AAF6-7E5E91215D4E}">
      <text>
        <t>[Threaded comment]
Your version of Excel allows you to read this threaded comment; however, any edits to it will get removed if the file is opened in a newer version of Excel. Learn more: https://go.microsoft.com/fwlink/?linkid=870924
Comment:
    Looking for father =&gt; omit this answer from analysis</t>
      </text>
    </comment>
    <comment ref="K212" authorId="11" shapeId="0" xr:uid="{E8B7F6C1-0744-1147-937C-3DC2D108C294}">
      <text>
        <t>[Threaded comment]
Your version of Excel allows you to read this threaded comment; however, any edits to it will get removed if the file is opened in a newer version of Excel. Learn more: https://go.microsoft.com/fwlink/?linkid=870924
Comment:
    Looking for father’s father =&gt; omit this answer from analysis</t>
      </text>
    </comment>
    <comment ref="I213" authorId="12" shapeId="0" xr:uid="{EDBA7D09-FE5A-0F41-B520-948E2D11757E}">
      <text>
        <t>[Threaded comment]
Your version of Excel allows you to read this threaded comment; however, any edits to it will get removed if the file is opened in a newer version of Excel. Learn more: https://go.microsoft.com/fwlink/?linkid=870924
Comment:
    She has found the mother but does not specify if DNA helped =&gt; omit this answer from analysis</t>
      </text>
    </comment>
    <comment ref="K213" authorId="13" shapeId="0" xr:uid="{D1CD54B5-5A5C-F549-8FB9-69F96284174D}">
      <text>
        <t>[Threaded comment]
Your version of Excel allows you to read this threaded comment; however, any edits to it will get removed if the file is opened in a newer version of Excel. Learn more: https://go.microsoft.com/fwlink/?linkid=870924
Comment:
    Father has not been found and she does not specify if any paternal ancestors have been identified =&gt; omit this answer from analysis</t>
      </text>
    </comment>
    <comment ref="O253" authorId="14" shapeId="0" xr:uid="{17FA1ABC-4952-C040-A096-420B78077B28}">
      <text>
        <t>[Threaded comment]
Your version of Excel allows you to read this threaded comment; however, any edits to it will get removed if the file is opened in a newer version of Excel. Learn more: https://go.microsoft.com/fwlink/?linkid=870924
Comment:
    3C</t>
      </text>
    </comment>
    <comment ref="O254" authorId="15" shapeId="0" xr:uid="{064915EE-01B9-CB4D-9957-AFE8EF8F8204}">
      <text>
        <t>[Threaded comment]
Your version of Excel allows you to read this threaded comment; however, any edits to it will get removed if the file is opened in a newer version of Excel. Learn more: https://go.microsoft.com/fwlink/?linkid=870924
Comment:
    3C</t>
      </text>
    </comment>
  </commentList>
</comments>
</file>

<file path=xl/sharedStrings.xml><?xml version="1.0" encoding="utf-8"?>
<sst xmlns="http://schemas.openxmlformats.org/spreadsheetml/2006/main" count="17876" uniqueCount="668">
  <si>
    <t>Timestamp</t>
  </si>
  <si>
    <t>Q1: Which one of the following statements best describes you?</t>
  </si>
  <si>
    <t>Q2: Are you, or is one or both of your biological parents, British or Irish?</t>
  </si>
  <si>
    <t>Q3: Where were you born? (If "Other" please add country)</t>
  </si>
  <si>
    <t>Q4: Where was your biological mother born (if known)?</t>
  </si>
  <si>
    <t>Q5: Where was your biological father born (if known)?</t>
  </si>
  <si>
    <t>Q6. Did DNA help you identify your biological mother?</t>
  </si>
  <si>
    <t>Q7: If Yes to previous question - how long did it take to identify your biological mother after taking the DNA test?</t>
  </si>
  <si>
    <t xml:space="preserve">Q8. Did DNA help you identify your biological father? </t>
  </si>
  <si>
    <t>Q9: If Yes to previous question - how long did it take to identify your biological father after taking the DNA test?</t>
  </si>
  <si>
    <t>Q10: Which testing company have you used (tested at or uploaded to)? tick all that apply</t>
  </si>
  <si>
    <t>Q11: Has your DNA data been uploaded to GEDMatch?</t>
  </si>
  <si>
    <t xml:space="preserve">Q12: When you FIRST received your results, what was your closest match? (If you don't yet know the exact relationship, please provide the approximate company prediction, or the most likely relationship based on total shared cM). </t>
  </si>
  <si>
    <t xml:space="preserve">Q13: When you FIRST received your results on FTDNA or Gedmatch, did you have any matches that were 3rd cousins or closer, or matches &gt;100 cM? </t>
  </si>
  <si>
    <t>Q14: Are there any additional details you would like to add? Please remember to click on the Submit button below when you are finished ...</t>
  </si>
  <si>
    <t>2020/12/24 10:28:42 AM GMT+1</t>
  </si>
  <si>
    <t>I am a foundling</t>
  </si>
  <si>
    <t>Yes</t>
  </si>
  <si>
    <t>UK</t>
  </si>
  <si>
    <t>Ireland</t>
  </si>
  <si>
    <t>6-12 months</t>
  </si>
  <si>
    <t>&gt;24 months</t>
  </si>
  <si>
    <t>Ancestry;MyHeritage;FTDNA (FamilyTreeDNA)</t>
  </si>
  <si>
    <t>Third Cousins</t>
  </si>
  <si>
    <t>No</t>
  </si>
  <si>
    <t>2020/12/24 10:30:10 AM GMT+1</t>
  </si>
  <si>
    <t>I discovered through DNA that one or both of my parents were not my biological parents</t>
  </si>
  <si>
    <t>No, I already knew who she was</t>
  </si>
  <si>
    <t>I don't remember</t>
  </si>
  <si>
    <t>2020/12/24 10:34:07 AM GMT+1</t>
  </si>
  <si>
    <t>I grew up not knowing who my biological FATHER was</t>
  </si>
  <si>
    <t>No, but I have been able to identify my paternal grandparents</t>
  </si>
  <si>
    <t>&lt;6 months</t>
  </si>
  <si>
    <t>Ancestry</t>
  </si>
  <si>
    <t>Second Cousin(s) or Half Second Cousin</t>
  </si>
  <si>
    <t>I never used FTDNA or Gedmatch</t>
  </si>
  <si>
    <t>I started looking for Biological father, which I narrowed down to brothers so know the Grandparents now. But also discovered a NPE on my maternal Grandfather so have since found Gr Grandparents on that side as well.</t>
  </si>
  <si>
    <t>2020/12/24 10:41:55 AM GMT+1</t>
  </si>
  <si>
    <t>I am an adoptee</t>
  </si>
  <si>
    <t xml:space="preserve">Unknown </t>
  </si>
  <si>
    <t>No, not yet</t>
  </si>
  <si>
    <t>First Cousin(s) or Half First Cousin</t>
  </si>
  <si>
    <t>2020/12/24 10:43:54 AM GMT+1</t>
  </si>
  <si>
    <t>Ancestry;23andMe;LivingDNA (FindMyPast)</t>
  </si>
  <si>
    <t>2020/12/24 10:48:45 AM GMT+1</t>
  </si>
  <si>
    <t>2020/12/24 10:55:08 AM GMT+1</t>
  </si>
  <si>
    <t>No, but I have been able to identify specific paternal ancestors</t>
  </si>
  <si>
    <t>Ancestry;23andMe;MyHeritage;FTDNA (FamilyTreeDNA);LivingDNA (FindMyPast);Gedmatch</t>
  </si>
  <si>
    <t>2020/12/24 11:03:18 AM GMT+1</t>
  </si>
  <si>
    <t>Ancestry;23andMe;MyHeritage;FTDNA (FamilyTreeDNA);LivingDNA (FindMyPast)</t>
  </si>
  <si>
    <t>2020/12/24 11:04:33 AM GMT+1</t>
  </si>
  <si>
    <t>Ancestry;23andMe;MyHeritage;FTDNA (FamilyTreeDNA);LivingDNA (FindMyPast);if "Other", please enter details below ...;Geneanet, GedMatch</t>
  </si>
  <si>
    <t>I was semi adopted, Mum is Bio Mum, I was legally adopted by her new husband, Putative Father signed the adoption paperwork (I received from Adoption Services here in UK). Later DNA revealed my Father was Irish and not Putative Father but someone else altogether.</t>
  </si>
  <si>
    <t>2020/12/24 11:14:34 AM GMT+1</t>
  </si>
  <si>
    <t>12-24 months</t>
  </si>
  <si>
    <t>Ancestry;MyHeritage;FTDNA (FamilyTreeDNA);LivingDNA (FindMyPast)</t>
  </si>
  <si>
    <t>Fourth Cousins</t>
  </si>
  <si>
    <t>2020/12/24 11:28:32 AM GMT+1</t>
  </si>
  <si>
    <t>Aunt/Uncle/Niece/Nephew</t>
  </si>
  <si>
    <t>Ancestry;MyHeritage;LivingDNA (FindMyPast)</t>
  </si>
  <si>
    <t>2020/12/24 11:30:08 AM GMT+1</t>
  </si>
  <si>
    <t>Ancestry;23andMe;MyHeritage</t>
  </si>
  <si>
    <t>2020/12/24 11:35:56 AM GMT+1</t>
  </si>
  <si>
    <t>Ancestry;MyHeritage</t>
  </si>
  <si>
    <t>2020/12/24 11:44:40 AM GMT+1</t>
  </si>
  <si>
    <t>2020/12/24 11:54:39 AM GMT+1</t>
  </si>
  <si>
    <t>I grew up not knowing who my biological PARENTS were</t>
  </si>
  <si>
    <t>Sibling(s) or Half-Sibling(s)</t>
  </si>
  <si>
    <t>I found my mother by sending for my original birth certificate 30 years ago.</t>
  </si>
  <si>
    <t>2020/12/24 12:02:02 PM GMT+1</t>
  </si>
  <si>
    <t>Nothing to add</t>
  </si>
  <si>
    <t>2020/12/24 12:07:56 PM GMT+1</t>
  </si>
  <si>
    <t>France</t>
  </si>
  <si>
    <t>Belgium</t>
  </si>
  <si>
    <t>Ancestry;23andMe;MyHeritage;FTDNA (FamilyTreeDNA)</t>
  </si>
  <si>
    <t>2020/12/24 12:08:01 PM GMT+1</t>
  </si>
  <si>
    <t>Bio father only identified after testing with different companies over a period of time</t>
  </si>
  <si>
    <t>2020/12/24 12:09:45 PM GMT+1</t>
  </si>
  <si>
    <t>Ancestry;23andMe</t>
  </si>
  <si>
    <t>2020/12/24 12:10:03 PM GMT+1</t>
  </si>
  <si>
    <t>Rhodesia</t>
  </si>
  <si>
    <t>2020/12/24 12:12:59 PM GMT+1</t>
  </si>
  <si>
    <t>No, but I have been able to identify my maternal grandparents</t>
  </si>
  <si>
    <t>2020/12/24 12:13:18 PM GMT+1</t>
  </si>
  <si>
    <t>2020/12/24 12:16:52 PM GMT+1</t>
  </si>
  <si>
    <t>No, but I have been able to identify specific maternal ancestors</t>
  </si>
  <si>
    <t>Ancestry;MyHeritage;LivingDNA (FindMyPast);Gedmatch</t>
  </si>
  <si>
    <t>2020/12/24 12:16:56 PM GMT+1</t>
  </si>
  <si>
    <t>2020/12/24 12:28:30 PM GMT+1</t>
  </si>
  <si>
    <t>Ancestry;LivingDNA (FindMyPast)</t>
  </si>
  <si>
    <t>I used Ancestry to find my biological father, but discovered a half brother on LDNA. We didn't know about each other, and he didn't know who his biological father was either. I got him to test on Ancestry, and I discovered his biological father too.  We are both in our seventies... Better late than never, though.</t>
  </si>
  <si>
    <t>2020/12/24 12:30:42 PM GMT+1</t>
  </si>
  <si>
    <t>USA</t>
  </si>
  <si>
    <t>Ancestry;FTDNA (FamilyTreeDNA)</t>
  </si>
  <si>
    <t>2020/12/24 12:37:12 PM GMT+1</t>
  </si>
  <si>
    <t>Ancestry;MyHeritage;FTDNA (FamilyTreeDNA);Gedmatch</t>
  </si>
  <si>
    <t>Completed this form on behalf of my 85 year old mother who‚Äôs father was unknown.</t>
  </si>
  <si>
    <t>2020/12/24 1:44:56 PM GMT+1</t>
  </si>
  <si>
    <t>2020/12/24 1:46:22 PM GMT+1</t>
  </si>
  <si>
    <t>2020/12/24 2:04:31 PM GMT+1</t>
  </si>
  <si>
    <t>2020/12/24 2:54:45 PM GMT+1</t>
  </si>
  <si>
    <t>2020/12/24 2:59:11 PM GMT+1</t>
  </si>
  <si>
    <t>2020/12/24 4:31:33 PM GMT+1</t>
  </si>
  <si>
    <t>I am filling out this survey on behalf of my half-uncle for whom I am looking for his biological father. 
The big DNA match is with me as his half-niece. Unfortunately, we are only related through his maternal line.</t>
  </si>
  <si>
    <t>2020/12/24 5:44:18 PM GMT+1</t>
  </si>
  <si>
    <t>Ancestry;MyHeritage;FTDNA (FamilyTreeDNA);LivingDNA (FindMyPast);if "Other", please enter details below ...;GEDmatch</t>
  </si>
  <si>
    <t>2020/12/24 5:48:27 PM GMT+1</t>
  </si>
  <si>
    <t>Poland</t>
  </si>
  <si>
    <t>Ancestry;23andMe;MyHeritage;FTDNA (FamilyTreeDNA);Gedmatch</t>
  </si>
  <si>
    <t>2020/12/24 6:13:26 PM GMT+1</t>
  </si>
  <si>
    <t>2020/12/24 7:37:04 PM GMT+1</t>
  </si>
  <si>
    <t>2020/12/24 7:39:38 PM GMT+1</t>
  </si>
  <si>
    <t>2020/12/24 9:53:13 PM GMT+1</t>
  </si>
  <si>
    <t>2020/12/25 12:06:17 AM GMT+1</t>
  </si>
  <si>
    <t>2020/12/25 12:07:39 AM GMT+1</t>
  </si>
  <si>
    <t>2020/12/25 12:22:17 AM GMT+1</t>
  </si>
  <si>
    <t>Canada</t>
  </si>
  <si>
    <t>possibly England or a Commonwealth country</t>
  </si>
  <si>
    <t>unknown</t>
  </si>
  <si>
    <t>2020/12/25 1:15:05 AM GMT+1</t>
  </si>
  <si>
    <t>Don't know</t>
  </si>
  <si>
    <t>MyHeritage</t>
  </si>
  <si>
    <t>2020/12/25 1:44:19 AM GMT+1</t>
  </si>
  <si>
    <t>2020/12/25 2:28:05 AM GMT+1</t>
  </si>
  <si>
    <t>has Irish Ancestors but not sure if he was born in Ireland.</t>
  </si>
  <si>
    <t>23andMe</t>
  </si>
  <si>
    <t>2020/12/25 5:08:14 AM GMT+1</t>
  </si>
  <si>
    <t>2020/12/25 5:42:20 AM GMT+1</t>
  </si>
  <si>
    <t>2020/12/25 6:26:35 AM GMT+1</t>
  </si>
  <si>
    <t>2020/12/25 6:32:22 AM GMT+1</t>
  </si>
  <si>
    <t>2020/12/25 9:19:47 AM GMT+1</t>
  </si>
  <si>
    <t>No, I already knew who he was</t>
  </si>
  <si>
    <t>Parent(s)</t>
  </si>
  <si>
    <t>2020/12/25 11:04:52 AM GMT+1</t>
  </si>
  <si>
    <t>Answered on behalf of my half sister who is in her 80s and has let me do all the research for her as she doesn‚Äôt use a computer.</t>
  </si>
  <si>
    <t>2020/12/25 12:47:41 PM GMT+1</t>
  </si>
  <si>
    <t>2020/12/25 5:56:18 PM GMT+1</t>
  </si>
  <si>
    <t>2020/12/25 7:32:12 PM GMT+1</t>
  </si>
  <si>
    <t>My results determined that my named biological birth father was not my biological birth father</t>
  </si>
  <si>
    <t>2020/12/25 9:18:02 PM GMT+1</t>
  </si>
  <si>
    <t>2020/12/26 10:26:07 AM GMT+1</t>
  </si>
  <si>
    <t>2020/12/26 10:30:10 AM GMT+1</t>
  </si>
  <si>
    <t>Ancestry;23andMe;MyHeritage;FTDNA (FamilyTreeDNA);if "Other", please enter details below ...;GEDMatch</t>
  </si>
  <si>
    <t>2020/12/26 10:49:58 AM GMT+1</t>
  </si>
  <si>
    <t>2020/12/26 11:00:07 AM GMT+1</t>
  </si>
  <si>
    <t>2020/12/26 11:13:47 AM GMT+1</t>
  </si>
  <si>
    <t>Bermuda</t>
  </si>
  <si>
    <t>MyHeritage;FTDNA (FamilyTreeDNA)</t>
  </si>
  <si>
    <t>2020/12/26 11:19:27 AM GMT+1</t>
  </si>
  <si>
    <t>2020/12/26 11:31:19 AM GMT+1</t>
  </si>
  <si>
    <t>Found most of my useful matches at Ancestry, but MyHeritage provided the surprise cousin of my biological father.</t>
  </si>
  <si>
    <t>2020/12/26 11:34:14 AM GMT+1</t>
  </si>
  <si>
    <t>2020/12/26 11:59:11 AM GMT+1</t>
  </si>
  <si>
    <t>2020/12/26 12:34:17 PM GMT+1</t>
  </si>
  <si>
    <t>2020/12/26 12:37:19 PM GMT+1</t>
  </si>
  <si>
    <t>2020/12/26 1:09:27 PM GMT+1</t>
  </si>
  <si>
    <t xml:space="preserve">I have a 2nd cousin but no answer from her.and a few 3rd cousins most in America they are interested but do t know how we match. </t>
  </si>
  <si>
    <t>2020/12/26 1:24:26 PM GMT+1</t>
  </si>
  <si>
    <t xml:space="preserve">Born in London to Irish parents </t>
  </si>
  <si>
    <t>2020/12/26 1:33:24 PM GMT+1</t>
  </si>
  <si>
    <t>2020/12/26 1:38:16 PM GMT+1</t>
  </si>
  <si>
    <t>2020/12/26 1:59:08 PM GMT+1</t>
  </si>
  <si>
    <t>2020/12/26 2:18:28 PM GMT+1</t>
  </si>
  <si>
    <t>2020/12/26 4:11:52 PM GMT+1</t>
  </si>
  <si>
    <t>Ancestry;23andMe;MyHeritage;FTDNA (FamilyTreeDNA);LivingDNA (FindMyPast);if "Other", please enter details below ...;GENANET, GEDMatch</t>
  </si>
  <si>
    <t>Mother is Biological Mother, but was unmarried when she had me, she later married and her husband adopted me legally here in UK, Did DNA and discovered that the man who signed the adoption paperwork as my Father was not my Biological Father, my Father was Irish from County Mayo. I now have 4 First Cousin matches. It was a long search, but glad to know the truth.</t>
  </si>
  <si>
    <t>2020/12/26 4:18:42 PM GMT+1</t>
  </si>
  <si>
    <t>Ancestry;23andMe;MyHeritage;FTDNA (FamilyTreeDNA);LivingDNA (FindMyPast);Full Genomes Corp</t>
  </si>
  <si>
    <t>Gedmatch Gen 3.9... 63.3cM</t>
  </si>
  <si>
    <t>2020/12/26 7:17:45 PM GMT+1</t>
  </si>
  <si>
    <t>2020/12/26 9:09:57 PM GMT+1</t>
  </si>
  <si>
    <t>I grew up not knowing who my biological MOTHER was</t>
  </si>
  <si>
    <t>2020/12/27 12:27:19 AM GMT+1</t>
  </si>
  <si>
    <t>Unknown</t>
  </si>
  <si>
    <t>Life changing knowing so.me of who I am</t>
  </si>
  <si>
    <t>2020/12/27 1:29:33 AM GMT+1</t>
  </si>
  <si>
    <t>2020/12/27 3:11:11 AM GMT+1</t>
  </si>
  <si>
    <t>2020/12/27 11:30:42 AM GMT+1</t>
  </si>
  <si>
    <t>SE Asia immigrant in London</t>
  </si>
  <si>
    <t>2020/12/27 2:00:30 PM GMT+1</t>
  </si>
  <si>
    <t>2020/12/27 2:17:41 PM GMT+1</t>
  </si>
  <si>
    <t>2020/12/27 2:47:09 PM GMT+1</t>
  </si>
  <si>
    <t>2020/12/27 3:35:41 PM GMT+1</t>
  </si>
  <si>
    <t>2020/12/27 4:07:12 PM GMT+1</t>
  </si>
  <si>
    <t>I was raised in an institution</t>
  </si>
  <si>
    <t>2020/12/27 6:18:54 PM GMT+1</t>
  </si>
  <si>
    <t>2020/12/27 8:08:24 PM GMT+1</t>
  </si>
  <si>
    <t xml:space="preserve">Half nephew </t>
  </si>
  <si>
    <t>2020/12/27 8:28:11 PM GMT+1</t>
  </si>
  <si>
    <t>Australia</t>
  </si>
  <si>
    <t>We have narrowed the father down to one of three brothers. Only one other descendant from the three brothers has tested and the results were too close to rule him out as the father.</t>
  </si>
  <si>
    <t>2020/12/27 8:34:57 PM GMT+1</t>
  </si>
  <si>
    <t>Ancestry;MyHeritage;FTDNA (FamilyTreeDNA);if "Other", please enter details below ...;Gedmatch</t>
  </si>
  <si>
    <t>2020/12/27 9:47:51 PM GMT+1</t>
  </si>
  <si>
    <t>Ancestry;FTDNA (FamilyTreeDNA);LivingDNA (FindMyPast)</t>
  </si>
  <si>
    <t xml:space="preserve">I know who my parents were - but I would have been able to identify them through DNA as an aunt and 2 cousins had also tested </t>
  </si>
  <si>
    <t>2020/12/27 10:04:44 PM GMT+1</t>
  </si>
  <si>
    <t>My paternal niece did an ancestry test a year back and my maternal half-sister did the ancestry dna test 13 months ago</t>
  </si>
  <si>
    <t>2020/12/28 1:53:15 AM GMT+1</t>
  </si>
  <si>
    <t>I've completed this on behalf of my half-sister as I manage her DNA</t>
  </si>
  <si>
    <t>2020/12/28 9:35:26 AM GMT+1</t>
  </si>
  <si>
    <t xml:space="preserve">Malta </t>
  </si>
  <si>
    <t>if "Other", please enter details below ...;Dad and me</t>
  </si>
  <si>
    <t>2020/12/28 11:57:51 AM GMT+1</t>
  </si>
  <si>
    <t>2020/12/28 12:12:47 PM GMT+1</t>
  </si>
  <si>
    <t>2020/12/28 12:34:47 PM GMT+1</t>
  </si>
  <si>
    <t>2020/12/28 6:52:48 PM GMT+1</t>
  </si>
  <si>
    <t>2020/12/28 7:11:05 PM GMT+1</t>
  </si>
  <si>
    <t>south africa</t>
  </si>
  <si>
    <t>Italy</t>
  </si>
  <si>
    <t>Ancestry;MyHeritage;FTDNA (FamilyTreeDNA);LivingDNA (FindMyPast);gedmatch</t>
  </si>
  <si>
    <t xml:space="preserve">Waited 4 years until then highest match was 60cM - still dont know the link.  A half niece took a test at MH and that is how the father was discovered match was 1000cM with a small tree but unusual name. </t>
  </si>
  <si>
    <t>2020/12/28 7:16:06 PM GMT+1</t>
  </si>
  <si>
    <t>2020/12/28 7:42:02 PM GMT+1</t>
  </si>
  <si>
    <t>My daughter, Kathleen, is continuing the search any siblings and they have had.</t>
  </si>
  <si>
    <t>2020/12/28 8:24:19 PM GMT+1</t>
  </si>
  <si>
    <t>2020/12/28 11:21:39 PM GMT+1</t>
  </si>
  <si>
    <t>Ancestry;MyHeritage;LivingDNA (FindMyPast);if "Other", please enter details below ...;Gedmatch</t>
  </si>
  <si>
    <t>2020/12/29 12:03:40 AM GMT+1</t>
  </si>
  <si>
    <t>2020/12/29 12:59:47 PM GMT+1</t>
  </si>
  <si>
    <t>2020/12/29 3:00:32 PM GMT+1</t>
  </si>
  <si>
    <t>2C1R</t>
  </si>
  <si>
    <t>N/A</t>
  </si>
  <si>
    <t>2020/12/29 3:07:00 PM GMT+1</t>
  </si>
  <si>
    <t>2020/12/29 3:16:08 PM GMT+1</t>
  </si>
  <si>
    <t>2020/12/29 3:35:47 PM GMT+1</t>
  </si>
  <si>
    <t>I am not 100% sure who is/was my father......However the probability is that I do, and he is now dead.....I'm waiting to hear from someone, who I believe , is related to me. He told his brother, who keeps all the family records and was interested in my father and appears to remember him.</t>
  </si>
  <si>
    <t>2020/12/29 3:43:47 PM GMT+1</t>
  </si>
  <si>
    <t>2020/12/29 3:46:12 PM GMT+1</t>
  </si>
  <si>
    <t xml:space="preserve">The assumption is Germany </t>
  </si>
  <si>
    <t xml:space="preserve">Awaiting ancestry dna results on mother of the 2nd cousin ( paternal ) hoping this will give me more information </t>
  </si>
  <si>
    <t>2020/12/29 3:50:04 PM GMT+1</t>
  </si>
  <si>
    <t>Ancestry;FTDNA (FamilyTreeDNA);if "Other", please enter details below ...;Gedmatch</t>
  </si>
  <si>
    <t>I am still looking for a possible adopted brother from the children's home I was in (Nazareth House, Belfast). Unfortunately I cannot access any paperwork and nuns refuse to release theirs.</t>
  </si>
  <si>
    <t>2020/12/29 4:09:15 PM GMT+1</t>
  </si>
  <si>
    <t>Belfast northern ireland</t>
  </si>
  <si>
    <t>2020/12/29 4:53:14 PM GMT+1</t>
  </si>
  <si>
    <t>2020/12/29 5:01:55 PM GMT+1</t>
  </si>
  <si>
    <t>2020/12/29 5:57:13 PM GMT+1</t>
  </si>
  <si>
    <t xml:space="preserve">Found a half sibling two years after doing the DNA. Social worker couldn‚Äôt locate. DNA linked us and we connected within minutes via Facebook. Wonderful. </t>
  </si>
  <si>
    <t>2020/12/29 6:08:12 PM GMT+1</t>
  </si>
  <si>
    <t>Ancestry;23andMe;FTDNA (FamilyTreeDNA);LivingDNA (FindMyPast)</t>
  </si>
  <si>
    <t>1st cousin once removed</t>
  </si>
  <si>
    <t>Clearer understanding of the results and what to do with them. Clustering and how to use it</t>
  </si>
  <si>
    <t>2020/12/29 6:24:40 PM GMT+1</t>
  </si>
  <si>
    <t>2020/12/29 6:25:33 PM GMT+1</t>
  </si>
  <si>
    <t>Ancestry;23andMe;GEDMatch</t>
  </si>
  <si>
    <t>I have discovered man many family via DNA but went to GRO office in Dublin to find and reunite with close family.</t>
  </si>
  <si>
    <t>2020/12/29 6:42:42 PM GMT+1</t>
  </si>
  <si>
    <t>Half nephews</t>
  </si>
  <si>
    <t>2020/12/29 7:02:41 PM GMT+1</t>
  </si>
  <si>
    <t>Ancestry;MyHeritage;FTDNA (FamilyTreeDNA);LivingDNA (FindMyPast);if "Other", please enter details below ...;GEDMatch</t>
  </si>
  <si>
    <t>Ancestry DNA confirmed the relationship with my Half Brother. Through this result, I was able top separate the Birth Maternal and Paternal sides to my Family.
There were some very high matches from the Paternal side, which have given me a strong suspicion to which Family my Birth Father comes from. It has not, however, given me a definitive answer to his identity.
Other positives are finding Cousins from my Birth Grandmother's family.</t>
  </si>
  <si>
    <t>2020/12/29 7:06:17 PM GMT+1</t>
  </si>
  <si>
    <t>2020/12/29 7:09:58 PM GMT+1</t>
  </si>
  <si>
    <t>2020/12/29 7:15:56 PM GMT+1</t>
  </si>
  <si>
    <t>2020/12/29 7:23:56 PM GMT+1</t>
  </si>
  <si>
    <t>2020/12/29 7:34:48 PM GMT+1</t>
  </si>
  <si>
    <t>2020/12/29 8:48:47 PM GMT+1</t>
  </si>
  <si>
    <t>2020/12/29 8:51:55 PM GMT+1</t>
  </si>
  <si>
    <t>Found out through DNA that both grandfathers on paper were not my biological grandfathers.</t>
  </si>
  <si>
    <t>2020/12/29 8:59:31 PM GMT+1</t>
  </si>
  <si>
    <t>I dont know.He's not listed on my b cert</t>
  </si>
  <si>
    <t>Adopted people in ireland should be given the long birth certs detailing both parents</t>
  </si>
  <si>
    <t>2020/12/29 9:07:05 PM GMT+1</t>
  </si>
  <si>
    <t>Ancestry;MyHeritage;FTDNA (FamilyTreeDNA);cant remember</t>
  </si>
  <si>
    <t>2020/12/29 9:58:55 PM GMT+1</t>
  </si>
  <si>
    <t>Half sibling I believe (she was also adopted)</t>
  </si>
  <si>
    <t>On my mothers side a person appeared with her sirname on Ancestory</t>
  </si>
  <si>
    <t>2020/12/29 10:41:12 PM GMT+1</t>
  </si>
  <si>
    <t>2020/12/29 11:01:53 PM GMT+1</t>
  </si>
  <si>
    <t>The DNA only works if the other side has taken it and from what I see very few have</t>
  </si>
  <si>
    <t>2020/12/29 11:05:58 PM GMT+1</t>
  </si>
  <si>
    <t>2020/12/29 11:57:40 PM GMT+1</t>
  </si>
  <si>
    <t>I have since my 1st dna test  made contact with my 1st cousin thru her son testing. I hope to make more connection especially with my sledges father.</t>
  </si>
  <si>
    <t>2020/12/30 12:17:56 AM GMT+1</t>
  </si>
  <si>
    <t>I had identified my genetic parents through BMD records and used DNA to confirm the paper-based records.  My original birth certificate included my mother‚Äôs name and birthplace, but no information about my father.  My research was quite advanced, so working out how I was connected to DNA matches was (relatively) straight-forward.</t>
  </si>
  <si>
    <t>2020/12/30 1:16:12 AM GMT+1</t>
  </si>
  <si>
    <t>cyprus</t>
  </si>
  <si>
    <t>2020/12/30 1:22:27 AM GMT+1</t>
  </si>
  <si>
    <t>2020/12/30 1:40:09 AM GMT+1</t>
  </si>
  <si>
    <t>No results of 4th cousins or closer have any connection to paternal ancestry. Although I know his name and occupation, and told he was from Dublin, I do not know his age.</t>
  </si>
  <si>
    <t>2020/12/30 2:25:48 AM GMT+1</t>
  </si>
  <si>
    <t>Ancestry;FTDNA (FamilyTreeDNA);GEDMatch</t>
  </si>
  <si>
    <t>2020/12/30 2:34:00 AM GMT+1</t>
  </si>
  <si>
    <t>2020/12/30 3:13:09 AM GMT+1</t>
  </si>
  <si>
    <t>2020/12/30 3:36:07 AM GMT+1</t>
  </si>
  <si>
    <t>I was his Grand Mother however he is my half brother.</t>
  </si>
  <si>
    <t>2020/12/30 11:32:38 AM GMT+1</t>
  </si>
  <si>
    <t>2020/12/30 12:00:26 PM GMT+1</t>
  </si>
  <si>
    <t>2020/12/30 12:53:50 PM GMT+1</t>
  </si>
  <si>
    <t>2020/12/30 1:31:00 PM GMT+1</t>
  </si>
  <si>
    <t xml:space="preserve">1st cousin once removed </t>
  </si>
  <si>
    <t>I was apprehensive about contacting the match because I was uncertain about how much I understood about my results!  Eventually a contact on a genealogy site helped me.  Now in contact with my first cousin and 1st cousin once removed who has shared reliable research dating faback to 1390 in Keng UK</t>
  </si>
  <si>
    <t>2020/12/30 1:52:08 PM GMT+1</t>
  </si>
  <si>
    <t>2020/12/30 1:53:45 PM GMT+1</t>
  </si>
  <si>
    <t xml:space="preserve">Not sure </t>
  </si>
  <si>
    <t>None yet</t>
  </si>
  <si>
    <t xml:space="preserve">I found my birth mother through a social worker, she can‚Äôt remember my birth father‚Äôs surname, I only have a few bits of information on him. </t>
  </si>
  <si>
    <t>2020/12/30 3:09:03 PM GMT+1</t>
  </si>
  <si>
    <t>2020/12/30 3:11:48 PM GMT+1</t>
  </si>
  <si>
    <t>2020/12/30 3:14:22 PM GMT+1</t>
  </si>
  <si>
    <t>New Zealand</t>
  </si>
  <si>
    <t>2020/12/30 3:15:29 PM GMT+1</t>
  </si>
  <si>
    <t>Half Niece</t>
  </si>
  <si>
    <t>Had been told Father's name by Mother, and the fact he was Irish, but no further information.</t>
  </si>
  <si>
    <t>2020/12/30 3:17:20 PM GMT+1</t>
  </si>
  <si>
    <t>2020/12/30 3:35:52 PM GMT+1</t>
  </si>
  <si>
    <t>Half nephew</t>
  </si>
  <si>
    <t>Lots of help from unknown matches just wish matches that have uploaded dna would respond to messages</t>
  </si>
  <si>
    <t>2020/12/30 3:36:40 PM GMT+1</t>
  </si>
  <si>
    <t>2020/12/30 3:45:20 PM GMT+1</t>
  </si>
  <si>
    <t>2020/12/30 3:46:30 PM GMT+1</t>
  </si>
  <si>
    <t>The breakthrough eventually came through MyHeritage.</t>
  </si>
  <si>
    <t>2020/12/30 4:08:09 PM GMT+1</t>
  </si>
  <si>
    <t>Would love help in finding my father through my DNA matches.</t>
  </si>
  <si>
    <t>2020/12/30 4:13:32 PM GMT+1</t>
  </si>
  <si>
    <t>Remains unknown but Greek heritage.</t>
  </si>
  <si>
    <t>Predicted as 4th cousin but in fact 1/2 2nd cousins</t>
  </si>
  <si>
    <t xml:space="preserve">The shared great grandparent was a Parsi from Mumbai (Victorian era) therefore "English" mother not 100% British. </t>
  </si>
  <si>
    <t>2020/12/30 4:46:23 PM GMT+1</t>
  </si>
  <si>
    <t>Looking for fathers father.</t>
  </si>
  <si>
    <t>2020/12/30 4:52:38 PM GMT+1</t>
  </si>
  <si>
    <t>2020/12/30 4:59:24 PM GMT+1</t>
  </si>
  <si>
    <t>I am donor-conceived</t>
  </si>
  <si>
    <t>2020/12/30 5:25:15 PM GMT+1</t>
  </si>
  <si>
    <t xml:space="preserve">DNA verified discovery made in parallel investigation through interviews and records searches. </t>
  </si>
  <si>
    <t>2020/12/30 5:34:29 PM GMT+1</t>
  </si>
  <si>
    <t>Germany</t>
  </si>
  <si>
    <t>2020/12/30 6:43:51 PM GMT+1</t>
  </si>
  <si>
    <t>Ancestry;23andMe;MyHeritage;FTDNA (FamilyTreeDNA);LivingDNA (FindMyPast);if "Other", please enter details below ...;Geneanet Gedmatch</t>
  </si>
  <si>
    <t>2020/12/30 7:23:47 PM GMT+1</t>
  </si>
  <si>
    <t>2020/12/30 7:29:54 PM GMT+1</t>
  </si>
  <si>
    <t xml:space="preserve">Adoptee found out who his birth mother was before taking DNA test. She told him what appears to have been a made up name for his father. Much later she said it was possibly one of three men. </t>
  </si>
  <si>
    <t>2020/12/30 7:50:47 PM GMT+1</t>
  </si>
  <si>
    <t>2020/12/30 7:51:11 PM GMT+1</t>
  </si>
  <si>
    <t>2020/12/30 8:25:43 PM GMT+1</t>
  </si>
  <si>
    <t>2020/12/30 8:30:36 PM GMT+1</t>
  </si>
  <si>
    <t>2020/12/30 9:43:43 PM GMT+1</t>
  </si>
  <si>
    <t>Ancestry;23andMe;FTDNA (FamilyTreeDNA)</t>
  </si>
  <si>
    <t>2020/12/30 9:49:50 PM GMT+1</t>
  </si>
  <si>
    <t>2020/12/30 9:54:59 PM GMT+1</t>
  </si>
  <si>
    <t>Only 2 matches over 100 cM and 1 also with unknown father.</t>
  </si>
  <si>
    <t>2020/12/30 10:46:48 PM GMT+1</t>
  </si>
  <si>
    <t>2020/12/30 11:16:43 PM GMT+1</t>
  </si>
  <si>
    <t xml:space="preserve">Identification of father resulted when a first cousin put their DNA on Ancestry. </t>
  </si>
  <si>
    <t>2020/12/30 11:26:11 PM GMT+1</t>
  </si>
  <si>
    <t>2020/12/31 12:26:00 AM GMT+1</t>
  </si>
  <si>
    <t>2020/12/31 12:55:48 AM GMT+1</t>
  </si>
  <si>
    <t>Not known</t>
  </si>
  <si>
    <t>Ancestry;MyHeritage;FTDNA (FamilyTreeDNA);LivingDNA (FindMyPast);Gedmatch</t>
  </si>
  <si>
    <t>2020/12/31 2:14:32 AM GMT+1</t>
  </si>
  <si>
    <t>Scotland</t>
  </si>
  <si>
    <t>Ancestry;MyHeritage;FTDNA (FamilyTreeDNA);GEDmatch</t>
  </si>
  <si>
    <t xml:space="preserve">I got lucky with another Adoptee as a second cousin once removed match. She opened an extensive well researched tree for me. I then extended the tree and as closer matches arrived I already had the tree in place. Finally a 1st cousin match ledcmecto the right man, one of 6 brothers, who had given my bio mother his brother's name. </t>
  </si>
  <si>
    <t>2020/12/31 3:00:54 AM GMT+1</t>
  </si>
  <si>
    <t>2020/12/31 11:29:51 AM GMT+1</t>
  </si>
  <si>
    <t>2020/12/31 6:01:12 PM GMT+1</t>
  </si>
  <si>
    <t>Not known until helped</t>
  </si>
  <si>
    <t>I generally help people to find their parents - I am basing the answers of this Survey on one family but there are many. Michelle</t>
  </si>
  <si>
    <t>2020/12/31 6:21:04 PM GMT+1</t>
  </si>
  <si>
    <t>Two children (who had tested first). Brother (DNA results showed actually half-brother).</t>
  </si>
  <si>
    <t>Tested age 79 in follow-up after two children tested, and at the same time as brother who turned out to be half-brother.  By the time DNA results arrived, much research had already been done from the children's DNA results. Still within a year of own results, now waiting for DNA results of possible half-siblings from previously unknown father.</t>
  </si>
  <si>
    <t>2020/12/31 6:32:28 PM GMT+1</t>
  </si>
  <si>
    <t>After some time a new DNA match appeared in Ancestry for what turned out to be a half-sibling, identifying unknown birth father, who subsequently tested too for confirmation.  However, the significance of the "close family" DNA match was neither recognised or understood initially, despite knowing there was an unknown father and other members of the (birth) family reaching out and offering to explore the connection.</t>
  </si>
  <si>
    <t>2020/12/31 6:38:53 PM GMT+1</t>
  </si>
  <si>
    <t>FTDNA (FamilyTreeDNA)</t>
  </si>
  <si>
    <t xml:space="preserve">This response is in behalf of my third cousin whom I helped find her probable father from my genealogy work. I tried to put her on touch with her probable half sister but found the sister had died after I'd contacted her </t>
  </si>
  <si>
    <t>2020/12/31 8:00:06 PM GMT+1</t>
  </si>
  <si>
    <t>2020/12/31 9:51:34 PM GMT+1</t>
  </si>
  <si>
    <t>Rawalpindi, Punjab, Pakistan</t>
  </si>
  <si>
    <t>2021/01/01 12:28:07 AM GMT+1</t>
  </si>
  <si>
    <t>Ancestry;MyHeritage;FTDNA (FamilyTreeDNA);LivingDNA (FindMyPast);if "Other", please enter details below ...;Gedmatch</t>
  </si>
  <si>
    <t xml:space="preserve">Only 2 known matches with cMs  over 400. Most of my matches are below 40cM and mainly US and  in the 20cM range. Having an NPE gt gparent ( maternal/paternal) and not having much information re my paternal lines, is a challenge. </t>
  </si>
  <si>
    <t>2021/01/01 10:28:22 AM GMT+1</t>
  </si>
  <si>
    <t>Closest match not communicating :(</t>
  </si>
  <si>
    <t>2021/01/01 11:35:07 AM GMT+1</t>
  </si>
  <si>
    <t>I think it cleared up a lot of questions that no one in my mothers family ever answy</t>
  </si>
  <si>
    <t>2021/01/01 2:34:59 PM GMT+1</t>
  </si>
  <si>
    <t xml:space="preserve">Knew mothers name dna confirmed 1st cousins. Father was unknown but found 1st cousins there were only two boys in family </t>
  </si>
  <si>
    <t>2021/01/01 4:27:18 PM GMT+1</t>
  </si>
  <si>
    <t>Ancestry;MyHeritage;FTDNA (FamilyTreeDNA);LivingDNA (FindMyPast);GEDmatch</t>
  </si>
  <si>
    <t>1C1R</t>
  </si>
  <si>
    <t>2021/01/01 9:41:05 PM GMT+1</t>
  </si>
  <si>
    <t>2021/01/01 11:35:23 PM GMT+1</t>
  </si>
  <si>
    <t>2021/01/02 1:03:30 AM GMT+1</t>
  </si>
  <si>
    <t>2021/01/02 6:03:03 AM GMT+1</t>
  </si>
  <si>
    <t>2021/01/02 6:06:18 AM GMT+1</t>
  </si>
  <si>
    <t>2021/01/02 6:43:09 AM GMT+1</t>
  </si>
  <si>
    <t>Half-uncle</t>
  </si>
  <si>
    <t>23 and me....2nd cousin in Ireland vaguely remembered my grandfather. Called the house and my uncle was still living there!</t>
  </si>
  <si>
    <t>2021/01/02 7:08:06 AM GMT+1</t>
  </si>
  <si>
    <t>2021/01/02 11:25:50 AM GMT+1</t>
  </si>
  <si>
    <t>2021/01/02 11:58:41 AM GMT+1</t>
  </si>
  <si>
    <t>2021/01/02 1:28:02 PM GMT+1</t>
  </si>
  <si>
    <t>2021/01/02 2:01:16 PM GMT+1</t>
  </si>
  <si>
    <t>2021/01/02 2:54:47 PM GMT+1</t>
  </si>
  <si>
    <t>2021/01/02 3:24:01 PM GMT+1</t>
  </si>
  <si>
    <t>entered by MG, Client AC</t>
  </si>
  <si>
    <t>2021/01/02 3:41:31 PM GMT+1</t>
  </si>
  <si>
    <t>entered by MG, client POB</t>
  </si>
  <si>
    <t>2021/01/02 4:53:59 PM GMT+1</t>
  </si>
  <si>
    <t>2021/01/02 5:10:33 PM GMT+1</t>
  </si>
  <si>
    <t>2021/01/02 5:19:04 PM GMT+1</t>
  </si>
  <si>
    <t>Answering for adoptee who is deceased; DNA no longer on GEDmatch</t>
  </si>
  <si>
    <t>2021/01/02 5:24:25 PM GMT+1</t>
  </si>
  <si>
    <t>Whilst there have been some very close matches, the other parties had no trees and did not respond to polite contact requests</t>
  </si>
  <si>
    <t>2021/01/02 8:43:25 PM GMT+1</t>
  </si>
  <si>
    <t>Africa</t>
  </si>
  <si>
    <t>entered by MG, client SF / SG</t>
  </si>
  <si>
    <t>2021/01/02 8:49:54 PM GMT+1</t>
  </si>
  <si>
    <t>entered by MG, client LMD</t>
  </si>
  <si>
    <t>2021/01/02 10:17:05 PM GMT+1</t>
  </si>
  <si>
    <t>Africa ... or Trinidad?</t>
  </si>
  <si>
    <t>entered by MG, client JH</t>
  </si>
  <si>
    <t>2021/01/02 11:22:00 PM GMT+1</t>
  </si>
  <si>
    <t>2021/01/02 11:31:04 PM GMT+1</t>
  </si>
  <si>
    <t>entered by MG, client MC</t>
  </si>
  <si>
    <t>2021/01/03 11:45:17 AM GMT+1</t>
  </si>
  <si>
    <t>2021/01/03 12:54:45 PM GMT+1</t>
  </si>
  <si>
    <t>Latvia (was Russia in 1870)</t>
  </si>
  <si>
    <t>nearest match to her daughters dna was my half nephew</t>
  </si>
  <si>
    <t xml:space="preserve">Completed on behalf of deceased grandmother b 1899 .paperwork gave idea of her birthparents DNA from her daughter confirmed links to great neices and nephews of both birth parents and one grandson </t>
  </si>
  <si>
    <t>2021/01/03 1:36:10 PM GMT+1</t>
  </si>
  <si>
    <t>West Prussia but migrated to Chicago as a toddler</t>
  </si>
  <si>
    <t xml:space="preserve">I thought I knew who father was but the DNA test suggested otherwise. Actually the xDNA results from Family Finder established the last two hundred years of County Down descent rather than assumed Prussian based on birth and christening records. </t>
  </si>
  <si>
    <t>2021/01/03 6:01:05 PM GMT+1</t>
  </si>
  <si>
    <t xml:space="preserve">Considering I only had a first name of my biological father and no other information its amazing that genealogist was able to join up dots. </t>
  </si>
  <si>
    <t>2021/01/03 8:40:16 PM GMT+1</t>
  </si>
  <si>
    <t xml:space="preserve">Have now found most of the living family and in contact with them .After studying the DNA results </t>
  </si>
  <si>
    <t>2021/01/05 4:46:54 AM GMT+1</t>
  </si>
  <si>
    <t>It's annoying when you contact 3rd cousins and they don't answer as they a on the parental side,as I don't know the identity of my birth father's side.</t>
  </si>
  <si>
    <t>2021/01/05 1:51:43 PM GMT+1</t>
  </si>
  <si>
    <t xml:space="preserve">Yes, my children‚Äôs results came back first with them matching my then unknown siblings as an aunt/uncle/cousin possible relationship.  I‚Äôve been very fortunate since meet I g my ‚Äúnew‚Äù half siblings and other family members. I went from two full siblings to four half siblings. Life is great in spite of COVID-19! Thank you. </t>
  </si>
  <si>
    <t>2021/01/05 2:51:30 PM GMT+1</t>
  </si>
  <si>
    <t>when I started only had my fathers Name Andrew Foley  May birth from Limerick Ireland John      was his fathers name</t>
  </si>
  <si>
    <t>2021/01/05 7:58:53 PM GMT+1</t>
  </si>
  <si>
    <t>Unknown, conceived in Canada</t>
  </si>
  <si>
    <t>My closest match is in a different continent, we are similar age but share no common ancestor but we have both identified  our own common ancestors. It's as if we have a spare family.</t>
  </si>
  <si>
    <t>2021/01/06 2:08:21 PM GMT+1</t>
  </si>
  <si>
    <t>1c1r</t>
  </si>
  <si>
    <t>2021/01/06 2:40:04 PM GMT+1</t>
  </si>
  <si>
    <t>2021/01/06 3:10:38 PM GMT+1</t>
  </si>
  <si>
    <t xml:space="preserve">Without DNA I never would have found out who I am </t>
  </si>
  <si>
    <t>2021/01/06 3:31:35 PM GMT+1</t>
  </si>
  <si>
    <t>2021/01/06 3:48:47 PM GMT+1</t>
  </si>
  <si>
    <t>2021/01/06 4:28:02 PM GMT+1</t>
  </si>
  <si>
    <t>2021/01/06 5:18:48 PM GMT+1</t>
  </si>
  <si>
    <t>FTDNA match 58cM (estimated 2nd-4th cousin), still unable to identify how I am related</t>
  </si>
  <si>
    <t>It took over 6 years from first testing to working out who my biological father was. I had to wait for matches on Ancestry of 112cM &amp; 135cM to show up before being able to get close to solving it, helped by an uncommon surname.</t>
  </si>
  <si>
    <t>2021/01/06 6:45:48 PM GMT+1</t>
  </si>
  <si>
    <t>2021/01/06 7:48:02 PM GMT+1</t>
  </si>
  <si>
    <t>2021/01/06 9:00:55 PM GMT+1</t>
  </si>
  <si>
    <t>Ancestry;23andMe;MyHeritage;FTDNA (FamilyTreeDNA);LivingDNA (FindMyPast);if "Other", please enter details below ...;Gedmatch</t>
  </si>
  <si>
    <t>Dna has been a game changer as although I knew my mothers name etc I had no knowledge or way of finding out her relatives</t>
  </si>
  <si>
    <t>2021/01/07 8:34:05 AM GMT+1</t>
  </si>
  <si>
    <t>2021/01/07 11:07:58 AM GMT+1</t>
  </si>
  <si>
    <t>2021/01/08 11:31:59 AM GMT+1</t>
  </si>
  <si>
    <t>I am trying to trace his origins but looks like either Ireland or England</t>
  </si>
  <si>
    <t>2021/01/08 5:10:06 PM GMT+1</t>
  </si>
  <si>
    <t>Answering on behalf of my Father who was adopted.</t>
  </si>
  <si>
    <t>2021/01/12 9:58:34 PM GMT+1</t>
  </si>
  <si>
    <t>2021/01/14 8:39:19 PM GMT+1</t>
  </si>
  <si>
    <t xml:space="preserve">Don‚Äôt know - anonymous donor </t>
  </si>
  <si>
    <t>2021/01/14 8:44:15 PM GMT+1</t>
  </si>
  <si>
    <t>Northern Ireland</t>
  </si>
  <si>
    <t xml:space="preserve">Northern ireland </t>
  </si>
  <si>
    <t xml:space="preserve">Scotland </t>
  </si>
  <si>
    <t>2021/01/14 8:55:58 PM GMT+1</t>
  </si>
  <si>
    <t xml:space="preserve">Ancestry;MyHeritage;GEDmatch </t>
  </si>
  <si>
    <t xml:space="preserve">My donor hadn‚Äôt submitted his dna but a relative I matched with had a hunch! </t>
  </si>
  <si>
    <t>2021/01/14 9:48:21 PM GMT+1</t>
  </si>
  <si>
    <t>Denmark</t>
  </si>
  <si>
    <t>2021/01/14 10:25:33 PM GMT+1</t>
  </si>
  <si>
    <t>2021/01/15 5:42:03 PM GMT+1</t>
  </si>
  <si>
    <t>Malaysia</t>
  </si>
  <si>
    <t>if "Other", please enter details below ...</t>
  </si>
  <si>
    <t xml:space="preserve">Re Q8. Whilst not identifying specific ancestors we have narrowed down the search to an area - albeit there are several (many) potential individuals from a large family group.  </t>
  </si>
  <si>
    <t>2021/01/16 12:17:14 PM GMT+1</t>
  </si>
  <si>
    <t>Vienna, Austria</t>
  </si>
  <si>
    <t>I recommend hiring an expert to get you over/round the 'brick wall'</t>
  </si>
  <si>
    <t>2021/01/16 4:14:10 PM GMT+1</t>
  </si>
  <si>
    <t>2021/01/17 1:28:28 PM GMT+1</t>
  </si>
  <si>
    <t>I've known my whole life I was from a sperm donor, the whole experience has been really traumatic because my dad was abusive and extremely stupid and put me on medication most of my life for psych issues I didn't even have.</t>
  </si>
  <si>
    <t>2021/01/17 7:04:35 PM GMT+1</t>
  </si>
  <si>
    <t>2021/01/18 7:54:07 PM GMT+1</t>
  </si>
  <si>
    <t>Not known but he was considered Irish</t>
  </si>
  <si>
    <t>My BF's family are called Joyce and are from Galway/Mayo. Every speculative tree I have created has a Joyce in it, apparently on the paternal and maternal side. I think my BF wants to remain a mystery!</t>
  </si>
  <si>
    <t>2021/01/19 12:35:22 AM GMT+1</t>
  </si>
  <si>
    <t>2021/01/20 10:56:40 PM GMT+1</t>
  </si>
  <si>
    <t>2021/01/22 12:12:35 PM GMT+1</t>
  </si>
  <si>
    <t>2021/01/31 4:51:05 PM GMT+1</t>
  </si>
  <si>
    <t>These are answers for my mother. 
Half-niece AncestryDNA match who appeared after about three years, and other second to third cousin matches who had the same ancestors, led to determining the identity of her biological father. 
General Register Office eventually provided name of her biological mother, although we have yet to conclusively find any other information regarding her identity, despite some third and fourth cousin shared DNA matches who would appear to have had a pair of common ancestors with each other from the mid-1800s.</t>
  </si>
  <si>
    <t>2021/02/01 1:15:35 PM GMT+1</t>
  </si>
  <si>
    <t>2021/02/03 9:17:56 PM GMT+1</t>
  </si>
  <si>
    <t>2021/02/09 5:53:56 PM GMT+1</t>
  </si>
  <si>
    <t>Disillusioned by the vagueness of DNA testing results, I find it impossible to interpret.</t>
  </si>
  <si>
    <t>2021/02/11 1:52:13 PM GMT+1</t>
  </si>
  <si>
    <t>2021/02/18 4:33:20 PM GMT+1</t>
  </si>
  <si>
    <t>2021/02/18 4:49:28 PM GMT+1</t>
  </si>
  <si>
    <t>the biggest problem are matches who conceal their identity, and use someone else as a contact who does not reply to an enquiry, which has happened to me 
 and those who do not answer when written to.</t>
  </si>
  <si>
    <t>2021/02/18 5:10:24 PM GMT+1</t>
  </si>
  <si>
    <t xml:space="preserve">Italy </t>
  </si>
  <si>
    <t>2021/02/18 5:46:42 PM GMT+1</t>
  </si>
  <si>
    <t>2021/02/18 10:29:12 PM GMT+1</t>
  </si>
  <si>
    <t xml:space="preserve">I have maternal Irish brick walls 3 x great grandparents, immigrants to London before 1855. I've got 38% Irish ethnicity and 3 groups of Irish DNA matches, the highest being 313cM - no info as her late mother was abandoned in a UK Convent. The match is not answering messages offering help/assistance. I'm a trained UK genealogist, I worked in Probate research for Fraser &amp; Fraser some years ago. A match of 313cM isn't likely to be related to my maternal Irish and she doesn't match to my maternal uncle's or 1Cs kits. I presume this match is paternal. The next highest match, 191.3cM was born in Alabama, his family emigrated from Newcastle/County Durham in 1890. MRCA confirmed. There are x matches to this family group so I presume it's my paternal grandmother's line. </t>
  </si>
  <si>
    <t>2021/02/18 11:36:50 PM GMT+1</t>
  </si>
  <si>
    <t>I am still searching</t>
  </si>
  <si>
    <t>2021/02/19 4:35:56 AM GMT+1</t>
  </si>
  <si>
    <t>Q1. Pertains to my mother. I was searching for my mother's biological parents. I found her maternal side and I'm working on the paternal side.</t>
  </si>
  <si>
    <t>2021/02/19 8:36:34 AM GMT+1</t>
  </si>
  <si>
    <t>2021/02/19 11:18:51 AM GMT+1</t>
  </si>
  <si>
    <t>DNA alone was not sufficient to identify birth parents, it was confirmation that other research leading to possible birth parents was correct.</t>
  </si>
  <si>
    <t>2021/02/19 3:33:11 PM GMT+1</t>
  </si>
  <si>
    <t>I confirmed a connection to Canada for my birth father which I was unsure about but I'm not sure how to decipher the information from my results.  Is there a website that explains this in more detail?</t>
  </si>
  <si>
    <t>2021/02/20 7:52:47 AM GMT+1</t>
  </si>
  <si>
    <t>2021/02/20 8:23:11 AM GMT+1</t>
  </si>
  <si>
    <t>Ancestry;23andMe;MyHeritage;Gedmatch</t>
  </si>
  <si>
    <t>Always Keep Going ‚ù§Ô∏è</t>
  </si>
  <si>
    <t>2021/02/21 4:00:27 AM GMT+1</t>
  </si>
  <si>
    <t>2021/02/22 10:15:15 AM GMT+1</t>
  </si>
  <si>
    <t>2021/02/23 11:35:36 PM GMT+1</t>
  </si>
  <si>
    <t>2021/02/25 8:40:02 PM GMT+1</t>
  </si>
  <si>
    <t xml:space="preserve">Without DNA i would never have found my birth family. I was born in 1951 and the couple I was placed with registered me as their own child.   I was 40 when I found this out. And after taking a DNA test at 68 found my birth family within a year. </t>
  </si>
  <si>
    <t>2021/02/25 10:49:46 PM GMT+1</t>
  </si>
  <si>
    <t xml:space="preserve">Don‚Äôt know possibly Ireland or uk </t>
  </si>
  <si>
    <t>2021/03/07 10:21:59 AM GMT+1</t>
  </si>
  <si>
    <t>2021/03/08 11:52:03 AM GMT+1</t>
  </si>
  <si>
    <t>This is long road and needs the cooperation of distant relatives.</t>
  </si>
  <si>
    <t>2021/03/10 11:04:25 AM GMT+1</t>
  </si>
  <si>
    <t>Ancestry;23andMe;MyHeritage;FTDNA (FamilyTreeDNA);LivingDNA (FindMyPast);if "Other", please enter details below ...;Genanet, GedMatch</t>
  </si>
  <si>
    <t>My Father was one of 8 brother's. Now have 4 First Cousin matches, he was one of the older siblings.</t>
  </si>
  <si>
    <t>2021/03/14 8:19:49 AM GMT+1</t>
  </si>
  <si>
    <t>2021/03/14 2:48:03 PM GMT+1</t>
  </si>
  <si>
    <t xml:space="preserve">My closest match is 209cm but no family tree information to help support ancestral tracing. </t>
  </si>
  <si>
    <t>2021/03/21 5:04:58 AM GMT+1</t>
  </si>
  <si>
    <t>2021/03/26 10:18:42 PM GMT+1</t>
  </si>
  <si>
    <t xml:space="preserve">Ancestry;MyHeritage;LivingDNA (FindMyPast);Gedmatch </t>
  </si>
  <si>
    <t>2021/04/21 9:01:13 AM GMT+1</t>
  </si>
  <si>
    <t>Where I have selected UK I mean Northern Ireland. I was surprised that was not an option.</t>
  </si>
  <si>
    <t>2021/04/23 3:54:22 PM GMT+1</t>
  </si>
  <si>
    <t>Almost certainly Northern Ireland</t>
  </si>
  <si>
    <t>Still not sure as doesn't reply - 435cM</t>
  </si>
  <si>
    <t>If it wasn't for the American descendants who test in large numbers, it would be even harder.</t>
  </si>
  <si>
    <t>2021/04/23 3:57:56 PM GMT+1</t>
  </si>
  <si>
    <t>Although I knew my mother, she was adopted and through DNA I found her birth record in 4months from 3rd cousin matches initially</t>
  </si>
  <si>
    <t>2021/05/02 9:17:52 AM GMT+1</t>
  </si>
  <si>
    <t>2021/05/02 12:00:59 PM GMT+1</t>
  </si>
  <si>
    <t xml:space="preserve">N/K thought Irish </t>
  </si>
  <si>
    <t>Too much conflicting information on Ancestry dot com. Needs a simpler model for those who don't know how to research.</t>
  </si>
  <si>
    <t>2021/05/12 7:22:11 PM GMT+1</t>
  </si>
  <si>
    <t>Isle of Man (UK)</t>
  </si>
  <si>
    <t>probably UK</t>
  </si>
  <si>
    <t>closing  in on Paternal line (taking this for my 3rd cousin)</t>
  </si>
  <si>
    <t>2021/06/10 10:36:31 PM GMT+1</t>
  </si>
  <si>
    <t>2021/08/01 4:00:35 PM GMT+1</t>
  </si>
  <si>
    <t>2021/10/16 2:19:12 PM GMT+1</t>
  </si>
  <si>
    <t xml:space="preserve">Not known, presumably Irish </t>
  </si>
  <si>
    <t>Adoptee</t>
  </si>
  <si>
    <t>Unknown Father</t>
  </si>
  <si>
    <t>Unknown parents</t>
  </si>
  <si>
    <t>Donor-conceived</t>
  </si>
  <si>
    <t>Institution</t>
  </si>
  <si>
    <t>Foundling</t>
  </si>
  <si>
    <t>Unknown mother</t>
  </si>
  <si>
    <t>Unknown father</t>
  </si>
  <si>
    <t>Q1</t>
  </si>
  <si>
    <t>Q4</t>
  </si>
  <si>
    <t>Q5</t>
  </si>
  <si>
    <t>mother</t>
  </si>
  <si>
    <t>father</t>
  </si>
  <si>
    <t>Other</t>
  </si>
  <si>
    <t>No answer</t>
  </si>
  <si>
    <t>Total</t>
  </si>
  <si>
    <t>USA/Canada</t>
  </si>
  <si>
    <t>Combined</t>
  </si>
  <si>
    <t>where</t>
  </si>
  <si>
    <t>born?</t>
  </si>
  <si>
    <t>Cateogry</t>
  </si>
  <si>
    <t>of</t>
  </si>
  <si>
    <t>UPC</t>
  </si>
  <si>
    <t>Excluded Respondents</t>
  </si>
  <si>
    <t>total</t>
  </si>
  <si>
    <t>Q3</t>
  </si>
  <si>
    <t>you</t>
  </si>
  <si>
    <t>DNA revealed UP</t>
  </si>
  <si>
    <t>Percentages</t>
  </si>
  <si>
    <t>Numbers</t>
  </si>
  <si>
    <t>UK-born</t>
  </si>
  <si>
    <t>Ireland-born</t>
  </si>
  <si>
    <t>subtotal</t>
  </si>
  <si>
    <t>No, but I have been able to identifyspecific maternal ancestors</t>
  </si>
  <si>
    <t>Q8. Did DNA help you identify your biological father?</t>
  </si>
  <si>
    <t>Adoptees</t>
  </si>
  <si>
    <t>Q6.</t>
  </si>
  <si>
    <t>Other (both parents unknown?)</t>
  </si>
  <si>
    <t>born</t>
  </si>
  <si>
    <t>Never knew father</t>
  </si>
  <si>
    <t>Never knew parents</t>
  </si>
  <si>
    <t>Never knew mother</t>
  </si>
  <si>
    <t>Raised in institution</t>
  </si>
  <si>
    <t>Respondents</t>
  </si>
  <si>
    <t>Mothers</t>
  </si>
  <si>
    <t>Fathers</t>
  </si>
  <si>
    <t>Totals</t>
  </si>
  <si>
    <t>Don't know / 
No answer</t>
  </si>
  <si>
    <t>Their Mothers</t>
  </si>
  <si>
    <t>Their Fathers</t>
  </si>
  <si>
    <t xml:space="preserve">Q8. </t>
  </si>
  <si>
    <t>Did DNA help you identify your biological Mother?</t>
  </si>
  <si>
    <t>Did DNA help you identify your biological Father?</t>
  </si>
  <si>
    <t xml:space="preserve">Q7. </t>
  </si>
  <si>
    <t>If yes, how long did it take?</t>
  </si>
  <si>
    <t>Q9.</t>
  </si>
  <si>
    <t>Adoptees (%, n)</t>
  </si>
  <si>
    <t>Unknown fathers (%, n)</t>
  </si>
  <si>
    <t>DNA revealed UP (%, n)</t>
  </si>
  <si>
    <t>Other (2 UP?) (%, n)</t>
  </si>
  <si>
    <t>Donor-conceived (%, n)</t>
  </si>
  <si>
    <t>Unknown Mother</t>
  </si>
  <si>
    <t xml:space="preserve">Among those who initally did not know who their biological parent was … </t>
  </si>
  <si>
    <t>Total Sample (%, n)</t>
  </si>
  <si>
    <t>Ireland-born (%, n)</t>
  </si>
  <si>
    <t>Other-born (%, n)</t>
  </si>
  <si>
    <t>No, but identified paternal grandparents</t>
  </si>
  <si>
    <t>No, but identified  specific paternal ancestors</t>
  </si>
  <si>
    <t>No, but identified maternal grandparents</t>
  </si>
  <si>
    <t>No, but identified  specific maternal ancestors</t>
  </si>
  <si>
    <t>Did DNA help you identify your 
biological Father?</t>
  </si>
  <si>
    <t>Did DNA help you identify your 
biological Mother?</t>
  </si>
  <si>
    <t>1C or closer</t>
  </si>
  <si>
    <t>3C or greater</t>
  </si>
  <si>
    <t>depends on skill with which the test-taker is able to interpret the data?</t>
  </si>
  <si>
    <t>2C range</t>
  </si>
  <si>
    <t>Other-born</t>
  </si>
  <si>
    <t>No response</t>
  </si>
  <si>
    <t>Don't recall</t>
  </si>
  <si>
    <t>Never used either</t>
  </si>
  <si>
    <t xml:space="preserve">Q12: When you FIRST received your results, what was your closest match? </t>
  </si>
  <si>
    <t>(If you don't yet know the exact relationship, please provide the approximate company prediction, or the most likely relationship based on total shared cM).</t>
  </si>
  <si>
    <t>no answer</t>
  </si>
  <si>
    <r>
      <rPr>
        <u/>
        <sz val="12"/>
        <color theme="1"/>
        <rFont val="Calibri (Body)"/>
      </rPr>
      <t>&lt;</t>
    </r>
    <r>
      <rPr>
        <sz val="12"/>
        <color theme="1"/>
        <rFont val="Calibri"/>
        <family val="2"/>
        <scheme val="minor"/>
      </rPr>
      <t>1C</t>
    </r>
  </si>
  <si>
    <r>
      <rPr>
        <u/>
        <sz val="12"/>
        <color theme="1"/>
        <rFont val="Calibri (Body)"/>
      </rPr>
      <t>&gt;</t>
    </r>
    <r>
      <rPr>
        <sz val="12"/>
        <color theme="1"/>
        <rFont val="Calibri"/>
        <family val="2"/>
        <scheme val="minor"/>
      </rPr>
      <t>3C</t>
    </r>
  </si>
  <si>
    <t>2016 survey</t>
  </si>
  <si>
    <t>Q3: Where were you born?</t>
  </si>
  <si>
    <t>Q10: Which testing company have you used (tested at or uploaded to)?</t>
  </si>
  <si>
    <t>see Initial Matches tab</t>
  </si>
  <si>
    <t>FTDNA</t>
  </si>
  <si>
    <t>LivingDNA</t>
  </si>
  <si>
    <t>Excluded</t>
  </si>
  <si>
    <t>276 total</t>
  </si>
  <si>
    <t>Numbers testing at 1 or more companies</t>
  </si>
  <si>
    <t>chi-squared calculation</t>
  </si>
  <si>
    <t>Chi-squared tests</t>
  </si>
  <si>
    <t>https://www.socscistatistics.com/tests/chisquare2/default2.aspx</t>
  </si>
  <si>
    <t>UK-born (185)</t>
  </si>
  <si>
    <t>Ireland-born (72)</t>
  </si>
  <si>
    <t>UK-born (142)</t>
  </si>
  <si>
    <t>Ireland-born (61)</t>
  </si>
  <si>
    <t>UK-born (188)</t>
  </si>
  <si>
    <t>Ireland-born (74)</t>
  </si>
  <si>
    <t>UK-born 
(%, n)</t>
  </si>
  <si>
    <t>never used</t>
  </si>
  <si>
    <t>don't recall</t>
  </si>
  <si>
    <t>no response</t>
  </si>
  <si>
    <t>Uploaded to GEDmatch (Q11)</t>
  </si>
  <si>
    <t>No to GEDmatch, but yes to FTDNA (Q10)</t>
  </si>
  <si>
    <t>&lt;3C or &gt;100cM? (Q13)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</si>
</sst>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sz val="12"/>
      <color rgb="FF000000"/>
      <name val="Calibri"/>
      <family val="2"/>
      <scheme val="minor"/>
    </font>
    <font>
      <sz val="16"/>
      <color rgb="FF202124"/>
      <name val="Arial"/>
      <family val="2"/>
    </font>
    <font>
      <sz val="10"/>
      <color rgb="FF000000"/>
      <name val="Arial"/>
      <family val="2"/>
    </font>
    <font>
      <sz val="14"/>
      <color theme="1"/>
      <name val="Calibri"/>
      <family val="2"/>
      <scheme val="minor"/>
    </font>
    <font>
      <sz val="18"/>
      <color theme="1"/>
      <name val="Calibri"/>
      <family val="2"/>
      <scheme val="minor"/>
    </font>
    <font>
      <sz val="10"/>
      <color rgb="FFFF0000"/>
      <name val="Arial"/>
      <family val="2"/>
    </font>
    <font>
      <b/>
      <sz val="14"/>
      <color rgb="FFFF0000"/>
      <name val="Calibri"/>
      <family val="2"/>
      <scheme val="minor"/>
    </font>
    <font>
      <u/>
      <sz val="12"/>
      <color theme="1"/>
      <name val="Calibri (Body)"/>
    </font>
    <font>
      <b/>
      <sz val="18"/>
      <color rgb="FF595959"/>
      <name val="Calibri"/>
      <family val="2"/>
      <scheme val="minor"/>
    </font>
    <font>
      <sz val="16"/>
      <color theme="1"/>
      <name val="Arial"/>
      <family val="2"/>
    </font>
    <font>
      <sz val="20"/>
      <color theme="1"/>
      <name val="Calibri"/>
      <family val="2"/>
      <scheme val="minor"/>
    </font>
    <font>
      <u/>
      <sz val="12"/>
      <color theme="10"/>
      <name val="Calibri"/>
      <family val="2"/>
      <scheme val="minor"/>
    </font>
    <font>
      <i/>
      <sz val="12"/>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FFC000"/>
        <bgColor rgb="FF000000"/>
      </patternFill>
    </fill>
    <fill>
      <patternFill patternType="solid">
        <fgColor rgb="FFFFFF00"/>
        <bgColor rgb="FF000000"/>
      </patternFill>
    </fill>
    <fill>
      <patternFill patternType="solid">
        <fgColor rgb="FFFFC6F0"/>
        <bgColor indexed="64"/>
      </patternFill>
    </fill>
    <fill>
      <patternFill patternType="solid">
        <fgColor rgb="FFB2F0EF"/>
        <bgColor indexed="64"/>
      </patternFill>
    </fill>
    <fill>
      <patternFill patternType="solid">
        <fgColor theme="7"/>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top/>
      <bottom/>
      <diagonal/>
    </border>
    <border>
      <left style="thin">
        <color indexed="64"/>
      </left>
      <right/>
      <top/>
      <bottom/>
      <diagonal/>
    </border>
    <border>
      <left/>
      <right style="thin">
        <color indexed="64"/>
      </right>
      <top/>
      <bottom/>
      <diagonal/>
    </border>
    <border>
      <left/>
      <right style="double">
        <color auto="1"/>
      </right>
      <top/>
      <bottom/>
      <diagonal/>
    </border>
    <border>
      <left/>
      <right/>
      <top style="thin">
        <color indexed="64"/>
      </top>
      <bottom/>
      <diagonal/>
    </border>
    <border>
      <left style="thin">
        <color indexed="64"/>
      </left>
      <right/>
      <top style="thin">
        <color indexed="64"/>
      </top>
      <bottom/>
      <diagonal/>
    </border>
    <border>
      <left/>
      <right style="double">
        <color auto="1"/>
      </right>
      <top style="thin">
        <color indexed="64"/>
      </top>
      <bottom/>
      <diagonal/>
    </border>
    <border>
      <left style="double">
        <color auto="1"/>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double">
        <color indexed="64"/>
      </bottom>
      <diagonal/>
    </border>
    <border>
      <left/>
      <right style="double">
        <color auto="1"/>
      </right>
      <top/>
      <bottom style="double">
        <color indexed="64"/>
      </bottom>
      <diagonal/>
    </border>
    <border>
      <left style="double">
        <color auto="1"/>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1"/>
      </bottom>
      <diagonal/>
    </border>
    <border>
      <left/>
      <right style="thin">
        <color theme="1"/>
      </right>
      <top/>
      <bottom/>
      <diagonal/>
    </border>
    <border>
      <left style="thin">
        <color theme="1"/>
      </left>
      <right/>
      <top/>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style="thin">
        <color indexed="64"/>
      </left>
      <right/>
      <top style="thin">
        <color theme="1"/>
      </top>
      <bottom style="double">
        <color theme="1"/>
      </bottom>
      <diagonal/>
    </border>
    <border>
      <left/>
      <right/>
      <top style="thin">
        <color theme="1"/>
      </top>
      <bottom style="double">
        <color theme="1"/>
      </bottom>
      <diagonal/>
    </border>
    <border>
      <left/>
      <right style="thin">
        <color indexed="64"/>
      </right>
      <top style="thin">
        <color theme="1"/>
      </top>
      <bottom style="double">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applyNumberFormat="0" applyFill="0" applyBorder="0" applyAlignment="0" applyProtection="0"/>
  </cellStyleXfs>
  <cellXfs count="196">
    <xf numFmtId="0" fontId="0" fillId="0" borderId="0" xfId="0"/>
    <xf numFmtId="0" fontId="0" fillId="0" borderId="0" xfId="0" applyAlignment="1">
      <alignment wrapText="1"/>
    </xf>
    <xf numFmtId="9" fontId="0" fillId="0" borderId="0" xfId="2" applyFont="1"/>
    <xf numFmtId="164" fontId="0" fillId="0" borderId="0" xfId="2" applyNumberFormat="1" applyFont="1"/>
    <xf numFmtId="9" fontId="0" fillId="0" borderId="0" xfId="2" applyNumberFormat="1" applyFont="1"/>
    <xf numFmtId="0" fontId="0" fillId="0" borderId="0" xfId="0" applyAlignment="1">
      <alignment horizontal="right"/>
    </xf>
    <xf numFmtId="0" fontId="0" fillId="33" borderId="0" xfId="0" applyFill="1"/>
    <xf numFmtId="0" fontId="0" fillId="34" borderId="0" xfId="0" applyFill="1"/>
    <xf numFmtId="0" fontId="0" fillId="35" borderId="0" xfId="0" applyFill="1"/>
    <xf numFmtId="0" fontId="0" fillId="0" borderId="0" xfId="0" applyAlignment="1"/>
    <xf numFmtId="0" fontId="0" fillId="0" borderId="0" xfId="0" applyFill="1"/>
    <xf numFmtId="0" fontId="16" fillId="0" borderId="0" xfId="0" applyFont="1"/>
    <xf numFmtId="0" fontId="18" fillId="0" borderId="0" xfId="0" applyFont="1"/>
    <xf numFmtId="0" fontId="19" fillId="0" borderId="0" xfId="0" applyFont="1"/>
    <xf numFmtId="0" fontId="20" fillId="0" borderId="0" xfId="0" applyFont="1" applyFill="1" applyAlignment="1">
      <alignment horizontal="center" vertical="center"/>
    </xf>
    <xf numFmtId="165" fontId="0" fillId="0" borderId="0" xfId="0" applyNumberFormat="1" applyFill="1"/>
    <xf numFmtId="0" fontId="20" fillId="0" borderId="0" xfId="0" applyFont="1"/>
    <xf numFmtId="0" fontId="21" fillId="0" borderId="0" xfId="0" applyFont="1"/>
    <xf numFmtId="9" fontId="0" fillId="0" borderId="0" xfId="0" applyNumberFormat="1"/>
    <xf numFmtId="165" fontId="0" fillId="0" borderId="0" xfId="0" applyNumberFormat="1"/>
    <xf numFmtId="166" fontId="0" fillId="0" borderId="0" xfId="1" applyNumberFormat="1" applyFont="1"/>
    <xf numFmtId="43" fontId="0" fillId="0" borderId="0" xfId="0" applyNumberFormat="1"/>
    <xf numFmtId="0" fontId="0" fillId="36" borderId="0" xfId="0" applyFill="1"/>
    <xf numFmtId="0" fontId="14" fillId="0" borderId="0" xfId="0" applyFont="1"/>
    <xf numFmtId="0" fontId="0" fillId="0" borderId="0" xfId="0" applyFont="1"/>
    <xf numFmtId="0" fontId="0" fillId="0" borderId="0" xfId="0" applyFont="1" applyAlignment="1">
      <alignment horizontal="right"/>
    </xf>
    <xf numFmtId="0" fontId="22" fillId="0" borderId="0" xfId="0" applyFont="1"/>
    <xf numFmtId="0" fontId="23" fillId="0" borderId="0" xfId="0" applyFont="1"/>
    <xf numFmtId="164" fontId="0" fillId="0" borderId="0" xfId="1" applyNumberFormat="1" applyFont="1"/>
    <xf numFmtId="0" fontId="23" fillId="0" borderId="0" xfId="0" applyFont="1" applyAlignment="1">
      <alignment horizontal="right"/>
    </xf>
    <xf numFmtId="10" fontId="0" fillId="0" borderId="0" xfId="2" applyNumberFormat="1" applyFont="1"/>
    <xf numFmtId="0" fontId="0" fillId="37" borderId="0" xfId="0" applyFill="1"/>
    <xf numFmtId="165" fontId="0" fillId="37" borderId="0" xfId="0" applyNumberFormat="1" applyFill="1"/>
    <xf numFmtId="0" fontId="0" fillId="0" borderId="0" xfId="0" applyAlignment="1">
      <alignment vertical="center"/>
    </xf>
    <xf numFmtId="0" fontId="0" fillId="0" borderId="0" xfId="0" applyAlignment="1">
      <alignment horizontal="left" vertical="top"/>
    </xf>
    <xf numFmtId="0" fontId="0" fillId="0" borderId="0" xfId="0" applyAlignment="1">
      <alignment horizontal="left"/>
    </xf>
    <xf numFmtId="0" fontId="18" fillId="0" borderId="0" xfId="0" applyFont="1" applyAlignment="1">
      <alignment horizontal="right"/>
    </xf>
    <xf numFmtId="0" fontId="16" fillId="0" borderId="0" xfId="0" applyFont="1" applyAlignment="1">
      <alignment horizontal="right"/>
    </xf>
    <xf numFmtId="164" fontId="0" fillId="0" borderId="0" xfId="0" applyNumberFormat="1"/>
    <xf numFmtId="10" fontId="0" fillId="0" borderId="0" xfId="0" applyNumberFormat="1"/>
    <xf numFmtId="0" fontId="0" fillId="37" borderId="0" xfId="0" applyFill="1" applyAlignment="1">
      <alignment horizontal="right"/>
    </xf>
    <xf numFmtId="0" fontId="23" fillId="37" borderId="0" xfId="0" applyFont="1" applyFill="1" applyAlignment="1">
      <alignment horizontal="right"/>
    </xf>
    <xf numFmtId="10" fontId="0" fillId="37" borderId="0" xfId="2" applyNumberFormat="1" applyFont="1" applyFill="1"/>
    <xf numFmtId="0" fontId="21" fillId="38" borderId="0" xfId="0" applyFont="1" applyFill="1"/>
    <xf numFmtId="0" fontId="21" fillId="39" borderId="0" xfId="0" applyFont="1" applyFill="1"/>
    <xf numFmtId="0" fontId="24" fillId="0" borderId="0" xfId="0" applyFont="1" applyAlignment="1">
      <alignment horizontal="right"/>
    </xf>
    <xf numFmtId="164" fontId="0" fillId="0" borderId="0" xfId="2" applyNumberFormat="1" applyFont="1" applyFill="1"/>
    <xf numFmtId="0" fontId="20" fillId="0" borderId="0" xfId="0" applyFont="1" applyAlignment="1">
      <alignment horizontal="center"/>
    </xf>
    <xf numFmtId="0" fontId="24" fillId="0" borderId="0" xfId="0" applyFont="1" applyAlignment="1">
      <alignment horizontal="right" wrapText="1"/>
    </xf>
    <xf numFmtId="0" fontId="0" fillId="0" borderId="0" xfId="0" applyAlignment="1">
      <alignment horizontal="center"/>
    </xf>
    <xf numFmtId="0" fontId="0" fillId="0" borderId="0" xfId="0" applyAlignment="1">
      <alignment horizontal="right" vertical="center"/>
    </xf>
    <xf numFmtId="0" fontId="16" fillId="0" borderId="0" xfId="0" applyFont="1" applyAlignment="1">
      <alignment horizontal="center"/>
    </xf>
    <xf numFmtId="9" fontId="0" fillId="0" borderId="0" xfId="2" applyNumberFormat="1" applyFont="1" applyAlignment="1">
      <alignment horizontal="right"/>
    </xf>
    <xf numFmtId="0" fontId="26" fillId="0" borderId="0" xfId="0" applyFont="1" applyAlignment="1">
      <alignment horizontal="right"/>
    </xf>
    <xf numFmtId="9" fontId="14" fillId="0" borderId="0" xfId="2" applyNumberFormat="1" applyFont="1"/>
    <xf numFmtId="0" fontId="14" fillId="0" borderId="0" xfId="0" applyFont="1" applyAlignment="1">
      <alignment horizontal="center"/>
    </xf>
    <xf numFmtId="0" fontId="0" fillId="0" borderId="0" xfId="0" applyBorder="1" applyAlignment="1">
      <alignment horizontal="right"/>
    </xf>
    <xf numFmtId="0" fontId="0" fillId="0" borderId="10" xfId="0" applyBorder="1"/>
    <xf numFmtId="0" fontId="0" fillId="0" borderId="0" xfId="0" applyBorder="1"/>
    <xf numFmtId="0" fontId="0" fillId="0" borderId="11" xfId="0" applyBorder="1" applyAlignment="1">
      <alignment horizontal="right"/>
    </xf>
    <xf numFmtId="0" fontId="26" fillId="0" borderId="11" xfId="0" applyFont="1" applyBorder="1" applyAlignment="1">
      <alignment horizontal="right"/>
    </xf>
    <xf numFmtId="0" fontId="0" fillId="0" borderId="11" xfId="0" applyBorder="1"/>
    <xf numFmtId="0" fontId="0" fillId="0" borderId="12" xfId="0" applyBorder="1" applyAlignment="1">
      <alignment horizontal="right"/>
    </xf>
    <xf numFmtId="0" fontId="0" fillId="0" borderId="12" xfId="0" applyBorder="1"/>
    <xf numFmtId="0" fontId="0" fillId="0" borderId="12" xfId="0" applyBorder="1" applyAlignment="1">
      <alignment horizontal="right" vertical="center"/>
    </xf>
    <xf numFmtId="9" fontId="0" fillId="0" borderId="0" xfId="2" applyNumberFormat="1" applyFont="1" applyBorder="1"/>
    <xf numFmtId="0" fontId="0" fillId="0" borderId="12" xfId="0" applyBorder="1" applyAlignment="1">
      <alignment horizontal="center"/>
    </xf>
    <xf numFmtId="0" fontId="14" fillId="0" borderId="12" xfId="0" applyFont="1" applyBorder="1" applyAlignment="1">
      <alignment horizontal="center"/>
    </xf>
    <xf numFmtId="9" fontId="0" fillId="0" borderId="10" xfId="2" applyNumberFormat="1" applyFont="1" applyBorder="1"/>
    <xf numFmtId="9" fontId="14" fillId="0" borderId="10" xfId="2" applyNumberFormat="1" applyFont="1" applyBorder="1"/>
    <xf numFmtId="9" fontId="0" fillId="0" borderId="11" xfId="2" applyNumberFormat="1" applyFont="1" applyBorder="1"/>
    <xf numFmtId="0" fontId="0" fillId="0" borderId="0" xfId="0" applyBorder="1" applyAlignment="1">
      <alignment horizontal="center"/>
    </xf>
    <xf numFmtId="9" fontId="14" fillId="0" borderId="11" xfId="2" applyNumberFormat="1" applyFont="1" applyBorder="1"/>
    <xf numFmtId="0" fontId="14" fillId="0" borderId="0" xfId="0" applyFont="1" applyBorder="1" applyAlignment="1">
      <alignment horizontal="center"/>
    </xf>
    <xf numFmtId="9" fontId="0" fillId="0" borderId="11" xfId="2" applyNumberFormat="1" applyFont="1" applyBorder="1" applyAlignment="1">
      <alignment horizontal="right"/>
    </xf>
    <xf numFmtId="9" fontId="14" fillId="0" borderId="11" xfId="2" applyNumberFormat="1" applyFont="1" applyBorder="1" applyAlignment="1">
      <alignment horizontal="right"/>
    </xf>
    <xf numFmtId="9" fontId="0" fillId="0" borderId="10" xfId="2" applyFont="1" applyBorder="1" applyAlignment="1">
      <alignment horizontal="right"/>
    </xf>
    <xf numFmtId="9" fontId="14" fillId="0" borderId="10" xfId="2" applyFont="1" applyBorder="1" applyAlignment="1">
      <alignment horizontal="right"/>
    </xf>
    <xf numFmtId="164" fontId="0" fillId="0" borderId="11" xfId="2" applyNumberFormat="1" applyFont="1" applyBorder="1"/>
    <xf numFmtId="9" fontId="0" fillId="0" borderId="11" xfId="2" applyNumberFormat="1" applyFont="1" applyFill="1" applyBorder="1"/>
    <xf numFmtId="9" fontId="0" fillId="0" borderId="10" xfId="2" applyFont="1" applyBorder="1" applyAlignment="1">
      <alignment horizontal="right" vertical="center"/>
    </xf>
    <xf numFmtId="9" fontId="0" fillId="0" borderId="0" xfId="2" applyFont="1" applyAlignment="1">
      <alignment horizontal="right" vertical="center"/>
    </xf>
    <xf numFmtId="0" fontId="0" fillId="0" borderId="13" xfId="0" applyBorder="1" applyAlignment="1">
      <alignment horizontal="center"/>
    </xf>
    <xf numFmtId="0" fontId="14" fillId="0" borderId="13" xfId="0" applyFont="1" applyBorder="1" applyAlignment="1">
      <alignment horizontal="center"/>
    </xf>
    <xf numFmtId="9" fontId="0" fillId="0" borderId="0" xfId="2" applyFont="1" applyBorder="1" applyAlignment="1">
      <alignment horizontal="right"/>
    </xf>
    <xf numFmtId="9" fontId="0" fillId="0" borderId="0" xfId="2" applyFont="1" applyBorder="1" applyAlignment="1">
      <alignment horizontal="right" vertical="center"/>
    </xf>
    <xf numFmtId="9" fontId="0" fillId="0" borderId="0" xfId="2" applyFont="1" applyAlignment="1">
      <alignment horizontal="right"/>
    </xf>
    <xf numFmtId="9" fontId="0" fillId="0" borderId="15" xfId="2" applyNumberFormat="1" applyFont="1" applyBorder="1"/>
    <xf numFmtId="0" fontId="0" fillId="0" borderId="16" xfId="0" applyBorder="1" applyAlignment="1">
      <alignment horizontal="center"/>
    </xf>
    <xf numFmtId="9" fontId="0" fillId="0" borderId="17" xfId="2" applyFont="1" applyBorder="1" applyAlignment="1">
      <alignment horizontal="right" vertical="center"/>
    </xf>
    <xf numFmtId="0" fontId="0" fillId="0" borderId="18" xfId="0" applyBorder="1" applyAlignment="1">
      <alignment horizontal="center"/>
    </xf>
    <xf numFmtId="9" fontId="0" fillId="0" borderId="14" xfId="2" applyFont="1" applyBorder="1" applyAlignment="1">
      <alignment horizontal="right" vertical="center"/>
    </xf>
    <xf numFmtId="9" fontId="0" fillId="0" borderId="17" xfId="2" applyNumberFormat="1" applyFont="1" applyBorder="1"/>
    <xf numFmtId="9" fontId="0" fillId="0" borderId="14" xfId="2" applyNumberFormat="1" applyFont="1" applyBorder="1"/>
    <xf numFmtId="0" fontId="0" fillId="0" borderId="14" xfId="0" applyBorder="1" applyAlignment="1">
      <alignment horizontal="center"/>
    </xf>
    <xf numFmtId="9" fontId="0" fillId="0" borderId="15" xfId="2" applyNumberFormat="1" applyFont="1" applyBorder="1" applyAlignment="1">
      <alignment horizontal="right"/>
    </xf>
    <xf numFmtId="0" fontId="0" fillId="0" borderId="19" xfId="0" applyBorder="1"/>
    <xf numFmtId="0" fontId="0" fillId="0" borderId="20" xfId="0" applyBorder="1"/>
    <xf numFmtId="0" fontId="0" fillId="0" borderId="21" xfId="0" applyBorder="1" applyAlignment="1">
      <alignment horizontal="center"/>
    </xf>
    <xf numFmtId="0" fontId="0" fillId="0" borderId="22" xfId="0" applyBorder="1"/>
    <xf numFmtId="0" fontId="0" fillId="0" borderId="23" xfId="0" applyBorder="1" applyAlignment="1">
      <alignment horizontal="center"/>
    </xf>
    <xf numFmtId="9" fontId="0" fillId="0" borderId="22" xfId="2" applyNumberFormat="1" applyFont="1" applyBorder="1"/>
    <xf numFmtId="9" fontId="0" fillId="0" borderId="19" xfId="2" applyNumberFormat="1" applyFont="1" applyBorder="1"/>
    <xf numFmtId="0" fontId="0" fillId="0" borderId="19" xfId="0" applyBorder="1" applyAlignment="1">
      <alignment horizontal="center"/>
    </xf>
    <xf numFmtId="9" fontId="0" fillId="0" borderId="20" xfId="2" applyNumberFormat="1" applyFont="1" applyBorder="1"/>
    <xf numFmtId="0" fontId="0" fillId="0" borderId="20" xfId="0" applyBorder="1" applyAlignment="1">
      <alignment horizontal="right"/>
    </xf>
    <xf numFmtId="164" fontId="0" fillId="0" borderId="15" xfId="2" applyNumberFormat="1" applyFont="1" applyBorder="1"/>
    <xf numFmtId="9" fontId="0" fillId="0" borderId="17" xfId="2" applyFont="1" applyBorder="1" applyAlignment="1">
      <alignment horizontal="right"/>
    </xf>
    <xf numFmtId="9" fontId="0" fillId="0" borderId="14" xfId="2" applyFont="1" applyBorder="1" applyAlignment="1">
      <alignment horizontal="right"/>
    </xf>
    <xf numFmtId="9" fontId="0" fillId="0" borderId="15" xfId="2" applyNumberFormat="1" applyFont="1" applyFill="1" applyBorder="1"/>
    <xf numFmtId="9" fontId="0" fillId="0" borderId="20" xfId="2" applyNumberFormat="1" applyFont="1" applyBorder="1" applyAlignment="1">
      <alignment horizontal="right"/>
    </xf>
    <xf numFmtId="0" fontId="18" fillId="41" borderId="0" xfId="0" applyFont="1" applyFill="1" applyAlignment="1">
      <alignment vertical="top" wrapText="1"/>
    </xf>
    <xf numFmtId="0" fontId="18" fillId="40" borderId="0" xfId="0" applyFont="1" applyFill="1" applyAlignment="1">
      <alignment vertical="top" wrapText="1"/>
    </xf>
    <xf numFmtId="0" fontId="0" fillId="42" borderId="0" xfId="0" applyFill="1"/>
    <xf numFmtId="166" fontId="0" fillId="0" borderId="0" xfId="1" applyNumberFormat="1" applyFont="1" applyAlignment="1">
      <alignment horizontal="left"/>
    </xf>
    <xf numFmtId="9" fontId="0" fillId="0" borderId="11" xfId="2" applyFont="1" applyBorder="1"/>
    <xf numFmtId="0" fontId="18" fillId="41" borderId="14" xfId="0" applyFont="1" applyFill="1" applyBorder="1" applyAlignment="1">
      <alignment vertical="top"/>
    </xf>
    <xf numFmtId="0" fontId="18" fillId="41" borderId="18" xfId="0" applyFont="1" applyFill="1" applyBorder="1" applyAlignment="1">
      <alignment vertical="top"/>
    </xf>
    <xf numFmtId="0" fontId="18" fillId="40" borderId="14" xfId="0" applyFont="1" applyFill="1" applyBorder="1" applyAlignment="1">
      <alignment vertical="top"/>
    </xf>
    <xf numFmtId="0" fontId="18" fillId="40" borderId="18" xfId="0" applyFont="1" applyFill="1" applyBorder="1" applyAlignment="1">
      <alignment vertical="top"/>
    </xf>
    <xf numFmtId="0" fontId="18" fillId="0" borderId="15" xfId="0" applyFont="1" applyBorder="1" applyAlignment="1">
      <alignment vertical="top"/>
    </xf>
    <xf numFmtId="0" fontId="14" fillId="0" borderId="0" xfId="0" applyFont="1" applyAlignment="1">
      <alignment horizontal="right"/>
    </xf>
    <xf numFmtId="0" fontId="24" fillId="0" borderId="0" xfId="0" applyFont="1"/>
    <xf numFmtId="0" fontId="0" fillId="0" borderId="0" xfId="0" applyFont="1" applyAlignment="1">
      <alignment horizontal="right" vertical="center"/>
    </xf>
    <xf numFmtId="10" fontId="0" fillId="0" borderId="0" xfId="0" applyNumberFormat="1" applyAlignment="1">
      <alignment horizontal="right"/>
    </xf>
    <xf numFmtId="10" fontId="0" fillId="0" borderId="0" xfId="0" applyNumberFormat="1" applyFont="1" applyAlignment="1">
      <alignment horizontal="right"/>
    </xf>
    <xf numFmtId="0" fontId="29" fillId="0" borderId="0" xfId="0" applyFont="1" applyAlignment="1">
      <alignment horizontal="left" vertical="center" readingOrder="1"/>
    </xf>
    <xf numFmtId="0" fontId="0" fillId="0" borderId="0" xfId="0" applyFont="1" applyAlignment="1">
      <alignment horizontal="center"/>
    </xf>
    <xf numFmtId="0" fontId="24" fillId="0" borderId="0" xfId="0" applyFont="1" applyFill="1" applyAlignment="1">
      <alignment horizontal="center" vertical="center"/>
    </xf>
    <xf numFmtId="0" fontId="24" fillId="0" borderId="0" xfId="0" applyFont="1" applyFill="1" applyAlignment="1">
      <alignment horizontal="left" vertical="top"/>
    </xf>
    <xf numFmtId="0" fontId="24" fillId="0" borderId="0" xfId="0" applyFont="1" applyFill="1" applyAlignment="1">
      <alignment horizontal="right" vertical="center"/>
    </xf>
    <xf numFmtId="0" fontId="24" fillId="0" borderId="0" xfId="0" applyFont="1" applyFill="1" applyAlignment="1">
      <alignment horizontal="right" vertical="top"/>
    </xf>
    <xf numFmtId="0" fontId="0" fillId="41" borderId="0" xfId="0" applyFill="1"/>
    <xf numFmtId="0" fontId="16" fillId="41" borderId="0" xfId="0" applyFont="1" applyFill="1"/>
    <xf numFmtId="164" fontId="0" fillId="41" borderId="0" xfId="1" applyNumberFormat="1" applyFont="1" applyFill="1"/>
    <xf numFmtId="164" fontId="0" fillId="41" borderId="0" xfId="0" applyNumberFormat="1" applyFill="1"/>
    <xf numFmtId="43" fontId="0" fillId="41" borderId="0" xfId="0" applyNumberFormat="1" applyFill="1"/>
    <xf numFmtId="0" fontId="30" fillId="0" borderId="0" xfId="0" applyFont="1"/>
    <xf numFmtId="0" fontId="31" fillId="0" borderId="0" xfId="0" applyFont="1"/>
    <xf numFmtId="0" fontId="32" fillId="0" borderId="0" xfId="44"/>
    <xf numFmtId="0" fontId="0" fillId="0" borderId="27" xfId="0" applyBorder="1"/>
    <xf numFmtId="0" fontId="25" fillId="0" borderId="27" xfId="0" applyFont="1" applyBorder="1" applyAlignment="1">
      <alignment vertical="top"/>
    </xf>
    <xf numFmtId="0" fontId="18" fillId="0" borderId="0" xfId="0" applyFont="1" applyBorder="1" applyAlignment="1">
      <alignment horizontal="center" vertical="top"/>
    </xf>
    <xf numFmtId="0" fontId="18" fillId="0" borderId="0" xfId="0" applyFont="1" applyBorder="1" applyAlignment="1">
      <alignment horizontal="center"/>
    </xf>
    <xf numFmtId="0" fontId="27" fillId="0" borderId="0" xfId="0" applyFont="1" applyBorder="1" applyAlignment="1">
      <alignment horizontal="center"/>
    </xf>
    <xf numFmtId="0" fontId="0" fillId="0" borderId="28" xfId="0" applyBorder="1"/>
    <xf numFmtId="0" fontId="14" fillId="0" borderId="28" xfId="0" applyFont="1" applyBorder="1"/>
    <xf numFmtId="0" fontId="18" fillId="0" borderId="29" xfId="0" applyFont="1" applyBorder="1" applyAlignment="1">
      <alignment horizontal="center" vertical="top"/>
    </xf>
    <xf numFmtId="0" fontId="0" fillId="0" borderId="31" xfId="0" applyBorder="1"/>
    <xf numFmtId="0" fontId="23" fillId="0" borderId="31" xfId="0" applyFont="1" applyBorder="1" applyAlignment="1">
      <alignment horizontal="right"/>
    </xf>
    <xf numFmtId="9" fontId="0" fillId="0" borderId="32" xfId="2" applyFont="1" applyBorder="1"/>
    <xf numFmtId="0" fontId="0" fillId="0" borderId="30" xfId="0" applyBorder="1" applyAlignment="1">
      <alignment horizontal="center"/>
    </xf>
    <xf numFmtId="9" fontId="0" fillId="0" borderId="31" xfId="2" applyFont="1" applyBorder="1"/>
    <xf numFmtId="0" fontId="0" fillId="0" borderId="31" xfId="0" applyBorder="1" applyAlignment="1">
      <alignment horizontal="center"/>
    </xf>
    <xf numFmtId="0" fontId="0" fillId="0" borderId="32" xfId="0" applyBorder="1"/>
    <xf numFmtId="0" fontId="0" fillId="0" borderId="33" xfId="0" applyBorder="1"/>
    <xf numFmtId="0" fontId="0" fillId="0" borderId="34" xfId="0" applyBorder="1"/>
    <xf numFmtId="0" fontId="23" fillId="0" borderId="34" xfId="0" applyFont="1" applyBorder="1" applyAlignment="1">
      <alignment horizontal="right"/>
    </xf>
    <xf numFmtId="9" fontId="0" fillId="0" borderId="33" xfId="2" applyFont="1" applyBorder="1"/>
    <xf numFmtId="0" fontId="0" fillId="0" borderId="35" xfId="0" applyBorder="1" applyAlignment="1">
      <alignment horizontal="center"/>
    </xf>
    <xf numFmtId="9" fontId="0" fillId="0" borderId="34" xfId="2" applyFont="1" applyBorder="1"/>
    <xf numFmtId="0" fontId="0" fillId="0" borderId="34" xfId="0" applyBorder="1" applyAlignment="1">
      <alignment horizontal="center"/>
    </xf>
    <xf numFmtId="9" fontId="33" fillId="0" borderId="33" xfId="2" applyFont="1" applyBorder="1" applyAlignment="1">
      <alignment vertical="center"/>
    </xf>
    <xf numFmtId="0" fontId="33" fillId="0" borderId="35" xfId="0" applyFont="1" applyBorder="1" applyAlignment="1">
      <alignment horizontal="center" vertical="center"/>
    </xf>
    <xf numFmtId="9" fontId="33" fillId="0" borderId="32" xfId="2" applyFont="1" applyBorder="1" applyAlignment="1">
      <alignment vertical="center"/>
    </xf>
    <xf numFmtId="0" fontId="33" fillId="0" borderId="30" xfId="0" applyFont="1" applyBorder="1" applyAlignment="1">
      <alignment horizontal="center" vertical="center"/>
    </xf>
    <xf numFmtId="0" fontId="0" fillId="0" borderId="36" xfId="0" applyBorder="1"/>
    <xf numFmtId="0" fontId="0" fillId="0" borderId="37" xfId="0" applyBorder="1"/>
    <xf numFmtId="0" fontId="23" fillId="0" borderId="37" xfId="0" applyFont="1" applyBorder="1" applyAlignment="1">
      <alignment horizontal="right"/>
    </xf>
    <xf numFmtId="9" fontId="0" fillId="0" borderId="36" xfId="2" applyFont="1" applyBorder="1"/>
    <xf numFmtId="0" fontId="0" fillId="0" borderId="38" xfId="0" applyBorder="1" applyAlignment="1">
      <alignment horizontal="center"/>
    </xf>
    <xf numFmtId="9" fontId="0" fillId="0" borderId="37" xfId="2" applyFont="1" applyBorder="1"/>
    <xf numFmtId="0" fontId="0" fillId="0" borderId="37" xfId="0" applyBorder="1" applyAlignment="1">
      <alignment horizontal="center"/>
    </xf>
    <xf numFmtId="2" fontId="0" fillId="0" borderId="0" xfId="0" applyNumberFormat="1"/>
    <xf numFmtId="1" fontId="0" fillId="0" borderId="0" xfId="0" applyNumberFormat="1"/>
    <xf numFmtId="9" fontId="0" fillId="0" borderId="0" xfId="2" applyNumberFormat="1" applyFont="1" applyBorder="1" applyAlignment="1">
      <alignment horizontal="right"/>
    </xf>
    <xf numFmtId="0" fontId="0" fillId="0" borderId="24" xfId="0" applyBorder="1"/>
    <xf numFmtId="0" fontId="0" fillId="0" borderId="26" xfId="0" applyBorder="1"/>
    <xf numFmtId="0" fontId="23" fillId="0" borderId="26" xfId="0" applyFont="1" applyBorder="1" applyAlignment="1">
      <alignment horizontal="right"/>
    </xf>
    <xf numFmtId="9" fontId="0" fillId="0" borderId="24" xfId="2" applyFont="1" applyBorder="1"/>
    <xf numFmtId="0" fontId="0" fillId="0" borderId="25" xfId="0" applyBorder="1" applyAlignment="1">
      <alignment horizontal="center"/>
    </xf>
    <xf numFmtId="9" fontId="0" fillId="0" borderId="26" xfId="2" applyFont="1" applyBorder="1"/>
    <xf numFmtId="0" fontId="0" fillId="0" borderId="26" xfId="0" applyBorder="1" applyAlignment="1">
      <alignment horizontal="center"/>
    </xf>
    <xf numFmtId="0" fontId="17" fillId="35" borderId="0" xfId="0" applyFont="1" applyFill="1" applyAlignment="1">
      <alignment horizontal="center"/>
    </xf>
    <xf numFmtId="0" fontId="16" fillId="0" borderId="0" xfId="0" quotePrefix="1" applyFont="1" applyAlignment="1">
      <alignment horizontal="center"/>
    </xf>
    <xf numFmtId="0" fontId="0" fillId="0" borderId="0" xfId="0" applyAlignment="1">
      <alignment horizontal="center" vertical="top"/>
    </xf>
    <xf numFmtId="0" fontId="0" fillId="0" borderId="0" xfId="0" applyFont="1" applyAlignment="1">
      <alignment horizontal="center" vertical="top"/>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4" xfId="0" applyFont="1" applyBorder="1" applyAlignment="1">
      <alignment horizontal="center"/>
    </xf>
    <xf numFmtId="0" fontId="16" fillId="0" borderId="25" xfId="0" applyFont="1" applyBorder="1" applyAlignment="1">
      <alignment horizontal="center"/>
    </xf>
    <xf numFmtId="0" fontId="16" fillId="0" borderId="26" xfId="0" applyFont="1" applyBorder="1" applyAlignment="1">
      <alignment horizont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 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900002"/>
      <color rgb="FFE62B66"/>
      <color rgb="FFFFA0E9"/>
      <color rgb="FFB2F0EF"/>
      <color rgb="FFFFC6F0"/>
      <color rgb="FF79C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Q1: Which one of the following statements best describes you?</a:t>
            </a:r>
          </a:p>
          <a:p>
            <a:pPr>
              <a:defRPr sz="1800" b="1"/>
            </a:pPr>
            <a:endParaRPr lang="en-GB" sz="1800" b="1"/>
          </a:p>
        </c:rich>
      </c:tx>
      <c:layout>
        <c:manualLayout>
          <c:xMode val="edge"/>
          <c:yMode val="edge"/>
          <c:x val="1.3853143357080365E-2"/>
          <c:y val="2.3337222870478411E-3"/>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5-3368-AC4B-B532-EBFFA177B5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3368-AC4B-B532-EBFFA177B5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3368-AC4B-B532-EBFFA177B59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3368-AC4B-B532-EBFFA177B59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6-3368-AC4B-B532-EBFFA177B59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7-3368-AC4B-B532-EBFFA177B59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8-3368-AC4B-B532-EBFFA177B59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9-3368-AC4B-B532-EBFFA177B599}"/>
              </c:ext>
            </c:extLst>
          </c:dPt>
          <c:dLbls>
            <c:dLbl>
              <c:idx val="0"/>
              <c:layout>
                <c:manualLayout>
                  <c:x val="1.4778342972615148E-2"/>
                  <c:y val="-2.6206874743066755E-2"/>
                </c:manualLayout>
              </c:layout>
              <c:tx>
                <c:rich>
                  <a:bodyPr/>
                  <a:lstStyle/>
                  <a:p>
                    <a:fld id="{AC781C70-F6C9-2243-BF7C-35DB5E647271}" type="CATEGORYNAME">
                      <a:rPr lang="en-US"/>
                      <a:pPr/>
                      <a:t>[CATEGORY NAME]</a:t>
                    </a:fld>
                    <a:br>
                      <a:rPr lang="en-US" baseline="0"/>
                    </a:br>
                    <a:fld id="{8630F7D4-D9D1-EF41-8524-7A674068CB10}" type="PERCENTAGE">
                      <a:rPr lang="en-US" baseline="0"/>
                      <a:pPr/>
                      <a:t>[PERCENTAGE]</a:t>
                    </a:fld>
                    <a:r>
                      <a:rPr lang="en-US" baseline="0"/>
                      <a:t> (128)</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368-AC4B-B532-EBFFA177B599}"/>
                </c:ext>
              </c:extLst>
            </c:dLbl>
            <c:dLbl>
              <c:idx val="1"/>
              <c:layout>
                <c:manualLayout>
                  <c:x val="-4.2458192725909262E-2"/>
                  <c:y val="-1.0611086099651779E-2"/>
                </c:manualLayout>
              </c:layout>
              <c:tx>
                <c:rich>
                  <a:bodyPr/>
                  <a:lstStyle/>
                  <a:p>
                    <a:fld id="{75C45CDE-8FBD-F04C-84B1-57588BBBF907}" type="CATEGORYNAME">
                      <a:rPr lang="en-US"/>
                      <a:pPr/>
                      <a:t>[CATEGORY NAME]</a:t>
                    </a:fld>
                    <a:br>
                      <a:rPr lang="en-US"/>
                    </a:br>
                    <a:fld id="{CB2736CB-5D70-8349-9B76-A69A07D27051}" type="PERCENTAGE">
                      <a:rPr lang="en-US" baseline="0"/>
                      <a:pPr/>
                      <a:t>[PERCENTAGE]</a:t>
                    </a:fld>
                    <a:r>
                      <a:rPr lang="en-US" baseline="0"/>
                      <a:t> (80)</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368-AC4B-B532-EBFFA177B599}"/>
                </c:ext>
              </c:extLst>
            </c:dLbl>
            <c:dLbl>
              <c:idx val="2"/>
              <c:layout>
                <c:manualLayout>
                  <c:x val="-2.7600515643509162E-2"/>
                  <c:y val="-1.3703106388809833E-5"/>
                </c:manualLayout>
              </c:layout>
              <c:tx>
                <c:rich>
                  <a:bodyPr/>
                  <a:lstStyle/>
                  <a:p>
                    <a:fld id="{1DAF6D2A-4D2D-5C4C-BC99-DEBBFBCB0AF0}" type="CATEGORYNAME">
                      <a:rPr lang="en-US"/>
                      <a:pPr/>
                      <a:t>[CATEGORY NAME]</a:t>
                    </a:fld>
                    <a:r>
                      <a:rPr lang="en-US" baseline="0"/>
                      <a:t> </a:t>
                    </a:r>
                    <a:br>
                      <a:rPr lang="en-US" baseline="0"/>
                    </a:br>
                    <a:fld id="{FC2DC905-D3EC-3445-AD4B-3602FCBA8299}" type="PERCENTAGE">
                      <a:rPr lang="en-US" baseline="0"/>
                      <a:pPr/>
                      <a:t>[PERCENTAGE]</a:t>
                    </a:fld>
                    <a:r>
                      <a:rPr lang="en-US" baseline="0"/>
                      <a:t> (27)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368-AC4B-B532-EBFFA177B599}"/>
                </c:ext>
              </c:extLst>
            </c:dLbl>
            <c:dLbl>
              <c:idx val="3"/>
              <c:layout>
                <c:manualLayout>
                  <c:x val="-7.0347989687129811E-2"/>
                  <c:y val="4.3953029967639584E-2"/>
                </c:manualLayout>
              </c:layout>
              <c:tx>
                <c:rich>
                  <a:bodyPr/>
                  <a:lstStyle/>
                  <a:p>
                    <a:fld id="{58319947-8334-1141-9228-3112F0996AB7}" type="CATEGORYNAME">
                      <a:rPr lang="en-US"/>
                      <a:pPr/>
                      <a:t>[CATEGORY NAME]</a:t>
                    </a:fld>
                    <a:r>
                      <a:rPr lang="en-US" baseline="0"/>
                      <a:t> </a:t>
                    </a:r>
                    <a:br>
                      <a:rPr lang="en-US" baseline="0"/>
                    </a:br>
                    <a:fld id="{8871E284-717E-4341-8122-F3BAFABAB81D}" type="PERCENTAGE">
                      <a:rPr lang="en-US" baseline="0"/>
                      <a:pPr/>
                      <a:t>[PERCENTAGE]</a:t>
                    </a:fld>
                    <a:r>
                      <a:rPr lang="en-US" baseline="0"/>
                      <a:t> (16)</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3368-AC4B-B532-EBFFA177B599}"/>
                </c:ext>
              </c:extLst>
            </c:dLbl>
            <c:dLbl>
              <c:idx val="4"/>
              <c:tx>
                <c:rich>
                  <a:bodyPr/>
                  <a:lstStyle/>
                  <a:p>
                    <a:fld id="{5D2981AA-40AD-AD45-BE2D-4BA7FE77E3F1}" type="CATEGORYNAME">
                      <a:rPr lang="en-US"/>
                      <a:pPr/>
                      <a:t>[CATEGORY NAME]</a:t>
                    </a:fld>
                    <a:br>
                      <a:rPr lang="en-US" baseline="0"/>
                    </a:br>
                    <a:fld id="{875664F6-1A5E-6645-9D09-B762FD89E8E3}" type="PERCENTAGE">
                      <a:rPr lang="en-US" baseline="0"/>
                      <a:pPr/>
                      <a:t>[PERCENTAGE]</a:t>
                    </a:fld>
                    <a:r>
                      <a:rPr lang="en-US" baseline="0"/>
                      <a:t> (8)</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3368-AC4B-B532-EBFFA177B599}"/>
                </c:ext>
              </c:extLst>
            </c:dLbl>
            <c:dLbl>
              <c:idx val="5"/>
              <c:layout>
                <c:manualLayout>
                  <c:x val="-7.7474003249593804E-2"/>
                  <c:y val="-3.3037606005200344E-2"/>
                </c:manualLayout>
              </c:layout>
              <c:tx>
                <c:rich>
                  <a:bodyPr/>
                  <a:lstStyle/>
                  <a:p>
                    <a:fld id="{07273F5C-58F7-574B-89B6-4A1AAD0527B3}" type="CATEGORYNAME">
                      <a:rPr lang="en-US"/>
                      <a:pPr/>
                      <a:t>[CATEGORY NAME]</a:t>
                    </a:fld>
                    <a:br>
                      <a:rPr lang="en-US"/>
                    </a:br>
                    <a:fld id="{A225B2E7-B671-3D45-8ED6-F6A4B272890B}" type="PERCENTAGE">
                      <a:rPr lang="en-US" baseline="0"/>
                      <a:pPr/>
                      <a:t>[PERCENTAGE]</a:t>
                    </a:fld>
                    <a:r>
                      <a:rPr lang="en-US" baseline="0"/>
                      <a:t> (9)</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368-AC4B-B532-EBFFA177B599}"/>
                </c:ext>
              </c:extLst>
            </c:dLbl>
            <c:dLbl>
              <c:idx val="6"/>
              <c:layout>
                <c:manualLayout>
                  <c:x val="-9.5086864141982249E-3"/>
                  <c:y val="-2.9335991694153761E-2"/>
                </c:manualLayout>
              </c:layout>
              <c:tx>
                <c:rich>
                  <a:bodyPr/>
                  <a:lstStyle/>
                  <a:p>
                    <a:fld id="{9895CD23-12F5-334B-B920-EECF6E4F4ECB}" type="CATEGORYNAME">
                      <a:rPr lang="en-US"/>
                      <a:pPr/>
                      <a:t>[CATEGORY NAME]</a:t>
                    </a:fld>
                    <a:br>
                      <a:rPr lang="en-US" baseline="0"/>
                    </a:br>
                    <a:r>
                      <a:rPr lang="en-US" baseline="0"/>
                      <a:t>3% (7)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3368-AC4B-B532-EBFFA177B599}"/>
                </c:ext>
              </c:extLst>
            </c:dLbl>
            <c:dLbl>
              <c:idx val="7"/>
              <c:tx>
                <c:rich>
                  <a:bodyPr/>
                  <a:lstStyle/>
                  <a:p>
                    <a:fld id="{C6D850B8-B03D-3043-B194-864BC683B603}" type="CATEGORYNAME">
                      <a:rPr lang="en-US"/>
                      <a:pPr/>
                      <a:t>[CATEGORY NAME]</a:t>
                    </a:fld>
                    <a:br>
                      <a:rPr lang="en-US" baseline="0"/>
                    </a:br>
                    <a:fld id="{C06F7F7E-6150-A540-A220-CA30FF40B49B}" type="PERCENTAGE">
                      <a:rPr lang="en-US" baseline="0"/>
                      <a:pPr/>
                      <a:t>[PERCENTAGE]</a:t>
                    </a:fld>
                    <a:r>
                      <a:rPr lang="en-US" baseline="0"/>
                      <a:t> (2)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3368-AC4B-B532-EBFFA177B59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 Sample figures 277'!$B$6:$B$13</c:f>
              <c:strCache>
                <c:ptCount val="8"/>
                <c:pt idx="0">
                  <c:v>Adoptee</c:v>
                </c:pt>
                <c:pt idx="1">
                  <c:v>Never knew father</c:v>
                </c:pt>
                <c:pt idx="2">
                  <c:v>DNA revealed UP</c:v>
                </c:pt>
                <c:pt idx="3">
                  <c:v>Never knew parents</c:v>
                </c:pt>
                <c:pt idx="4">
                  <c:v>Donor-conceived</c:v>
                </c:pt>
                <c:pt idx="5">
                  <c:v>Raised in institution</c:v>
                </c:pt>
                <c:pt idx="6">
                  <c:v>Foundling</c:v>
                </c:pt>
                <c:pt idx="7">
                  <c:v>Never knew mother</c:v>
                </c:pt>
              </c:strCache>
            </c:strRef>
          </c:cat>
          <c:val>
            <c:numRef>
              <c:f>'Total Sample figures 277'!$C$6:$C$13</c:f>
              <c:numCache>
                <c:formatCode>General</c:formatCode>
                <c:ptCount val="8"/>
                <c:pt idx="0">
                  <c:v>128</c:v>
                </c:pt>
                <c:pt idx="1">
                  <c:v>80</c:v>
                </c:pt>
                <c:pt idx="2">
                  <c:v>27</c:v>
                </c:pt>
                <c:pt idx="3">
                  <c:v>16</c:v>
                </c:pt>
                <c:pt idx="4">
                  <c:v>8</c:v>
                </c:pt>
                <c:pt idx="5">
                  <c:v>9</c:v>
                </c:pt>
                <c:pt idx="6">
                  <c:v>7</c:v>
                </c:pt>
                <c:pt idx="7">
                  <c:v>2</c:v>
                </c:pt>
              </c:numCache>
            </c:numRef>
          </c:val>
          <c:extLst>
            <c:ext xmlns:c16="http://schemas.microsoft.com/office/drawing/2014/chart" uri="{C3380CC4-5D6E-409C-BE32-E72D297353CC}">
              <c16:uniqueId val="{00000000-3368-AC4B-B532-EBFFA177B59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Q10: Which testing company have you used?</a:t>
            </a:r>
          </a:p>
        </c:rich>
      </c:tx>
      <c:layout>
        <c:manualLayout>
          <c:xMode val="edge"/>
          <c:yMode val="edge"/>
          <c:x val="2.197802197802198E-2"/>
          <c:y val="3.4416826003824091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959533539320243"/>
          <c:y val="0.17130034175938333"/>
          <c:w val="0.86735512807734472"/>
          <c:h val="0.72583158940696468"/>
        </c:manualLayout>
      </c:layout>
      <c:barChart>
        <c:barDir val="col"/>
        <c:grouping val="clustered"/>
        <c:varyColors val="0"/>
        <c:ser>
          <c:idx val="0"/>
          <c:order val="0"/>
          <c:spPr>
            <a:solidFill>
              <a:schemeClr val="accent1"/>
            </a:solidFill>
            <a:ln>
              <a:solidFill>
                <a:schemeClr val="accent1"/>
              </a:solidFill>
            </a:ln>
            <a:effectLst/>
          </c:spPr>
          <c:invertIfNegative val="0"/>
          <c:dPt>
            <c:idx val="0"/>
            <c:invertIfNegative val="0"/>
            <c:bubble3D val="0"/>
            <c:spPr>
              <a:solidFill>
                <a:srgbClr val="92D050"/>
              </a:solidFill>
              <a:ln w="25400">
                <a:solidFill>
                  <a:schemeClr val="accent1"/>
                </a:solidFill>
              </a:ln>
              <a:effectLst/>
            </c:spPr>
            <c:extLst>
              <c:ext xmlns:c16="http://schemas.microsoft.com/office/drawing/2014/chart" uri="{C3380CC4-5D6E-409C-BE32-E72D297353CC}">
                <c16:uniqueId val="{00000002-8A74-1D47-9F5F-D84D2BAA3C9A}"/>
              </c:ext>
            </c:extLst>
          </c:dPt>
          <c:dPt>
            <c:idx val="1"/>
            <c:invertIfNegative val="0"/>
            <c:bubble3D val="0"/>
            <c:spPr>
              <a:solidFill>
                <a:srgbClr val="E62B66"/>
              </a:solidFill>
              <a:ln w="25400">
                <a:solidFill>
                  <a:srgbClr val="900002"/>
                </a:solidFill>
              </a:ln>
              <a:effectLst/>
            </c:spPr>
            <c:extLst>
              <c:ext xmlns:c16="http://schemas.microsoft.com/office/drawing/2014/chart" uri="{C3380CC4-5D6E-409C-BE32-E72D297353CC}">
                <c16:uniqueId val="{00000006-8A74-1D47-9F5F-D84D2BAA3C9A}"/>
              </c:ext>
            </c:extLst>
          </c:dPt>
          <c:dPt>
            <c:idx val="2"/>
            <c:invertIfNegative val="0"/>
            <c:bubble3D val="0"/>
            <c:spPr>
              <a:solidFill>
                <a:schemeClr val="accent2"/>
              </a:solidFill>
              <a:ln w="25400">
                <a:solidFill>
                  <a:schemeClr val="accent2">
                    <a:lumMod val="50000"/>
                  </a:schemeClr>
                </a:solidFill>
              </a:ln>
              <a:effectLst/>
            </c:spPr>
            <c:extLst>
              <c:ext xmlns:c16="http://schemas.microsoft.com/office/drawing/2014/chart" uri="{C3380CC4-5D6E-409C-BE32-E72D297353CC}">
                <c16:uniqueId val="{00000003-8A74-1D47-9F5F-D84D2BAA3C9A}"/>
              </c:ext>
            </c:extLst>
          </c:dPt>
          <c:dPt>
            <c:idx val="3"/>
            <c:invertIfNegative val="0"/>
            <c:bubble3D val="0"/>
            <c:spPr>
              <a:solidFill>
                <a:schemeClr val="accent5">
                  <a:lumMod val="60000"/>
                  <a:lumOff val="40000"/>
                </a:schemeClr>
              </a:solidFill>
              <a:ln w="25400">
                <a:solidFill>
                  <a:schemeClr val="accent1"/>
                </a:solidFill>
              </a:ln>
              <a:effectLst/>
            </c:spPr>
            <c:extLst>
              <c:ext xmlns:c16="http://schemas.microsoft.com/office/drawing/2014/chart" uri="{C3380CC4-5D6E-409C-BE32-E72D297353CC}">
                <c16:uniqueId val="{00000004-8A74-1D47-9F5F-D84D2BAA3C9A}"/>
              </c:ext>
            </c:extLst>
          </c:dPt>
          <c:dPt>
            <c:idx val="4"/>
            <c:invertIfNegative val="0"/>
            <c:bubble3D val="0"/>
            <c:spPr>
              <a:solidFill>
                <a:schemeClr val="accent4">
                  <a:lumMod val="20000"/>
                  <a:lumOff val="80000"/>
                </a:schemeClr>
              </a:solidFill>
              <a:ln w="25400">
                <a:solidFill>
                  <a:schemeClr val="accent1"/>
                </a:solidFill>
              </a:ln>
              <a:effectLst/>
            </c:spPr>
            <c:extLst>
              <c:ext xmlns:c16="http://schemas.microsoft.com/office/drawing/2014/chart" uri="{C3380CC4-5D6E-409C-BE32-E72D297353CC}">
                <c16:uniqueId val="{00000005-8A74-1D47-9F5F-D84D2BAA3C9A}"/>
              </c:ext>
            </c:extLst>
          </c:dPt>
          <c:dLbls>
            <c:dLbl>
              <c:idx val="2"/>
              <c:layout>
                <c:manualLayout>
                  <c:x val="-9.2700956989060543E-17"/>
                  <c:y val="-1.68714847198815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74-1D47-9F5F-D84D2BAA3C9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 Sample figures 277'!$C$190:$C$194</c:f>
              <c:strCache>
                <c:ptCount val="5"/>
                <c:pt idx="0">
                  <c:v>Ancestry</c:v>
                </c:pt>
                <c:pt idx="1">
                  <c:v>23andMe</c:v>
                </c:pt>
                <c:pt idx="2">
                  <c:v>MyHeritage</c:v>
                </c:pt>
                <c:pt idx="3">
                  <c:v>FTDNA</c:v>
                </c:pt>
                <c:pt idx="4">
                  <c:v>LivingDNA</c:v>
                </c:pt>
              </c:strCache>
            </c:strRef>
          </c:cat>
          <c:val>
            <c:numRef>
              <c:f>'Total Sample figures 277'!$E$190:$E$194</c:f>
              <c:numCache>
                <c:formatCode>0%</c:formatCode>
                <c:ptCount val="5"/>
                <c:pt idx="0">
                  <c:v>0.90942028985507251</c:v>
                </c:pt>
                <c:pt idx="1">
                  <c:v>0.3188405797101449</c:v>
                </c:pt>
                <c:pt idx="2">
                  <c:v>0.65217391304347827</c:v>
                </c:pt>
                <c:pt idx="3">
                  <c:v>0.5</c:v>
                </c:pt>
                <c:pt idx="4">
                  <c:v>0.3079710144927536</c:v>
                </c:pt>
              </c:numCache>
            </c:numRef>
          </c:val>
          <c:extLst>
            <c:ext xmlns:c16="http://schemas.microsoft.com/office/drawing/2014/chart" uri="{C3380CC4-5D6E-409C-BE32-E72D297353CC}">
              <c16:uniqueId val="{00000000-8A74-1D47-9F5F-D84D2BAA3C9A}"/>
            </c:ext>
          </c:extLst>
        </c:ser>
        <c:dLbls>
          <c:showLegendKey val="0"/>
          <c:showVal val="0"/>
          <c:showCatName val="0"/>
          <c:showSerName val="0"/>
          <c:showPercent val="0"/>
          <c:showBubbleSize val="0"/>
        </c:dLbls>
        <c:gapWidth val="87"/>
        <c:overlap val="-40"/>
        <c:axId val="1222724464"/>
        <c:axId val="1189843600"/>
      </c:barChart>
      <c:catAx>
        <c:axId val="122272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89843600"/>
        <c:crosses val="autoZero"/>
        <c:auto val="1"/>
        <c:lblAlgn val="ctr"/>
        <c:lblOffset val="100"/>
        <c:noMultiLvlLbl val="0"/>
      </c:catAx>
      <c:valAx>
        <c:axId val="1189843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2227244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On</a:t>
            </a:r>
            <a:r>
              <a:rPr lang="en-GB" sz="1800" b="1" baseline="0"/>
              <a:t> h</a:t>
            </a:r>
            <a:r>
              <a:rPr lang="en-GB" sz="1800" b="1"/>
              <a:t>ow many</a:t>
            </a:r>
            <a:r>
              <a:rPr lang="en-GB" sz="1800" b="1" baseline="0"/>
              <a:t> databases</a:t>
            </a:r>
            <a:r>
              <a:rPr lang="en-GB" sz="1800" b="1"/>
              <a:t> did respondents have their DNA?</a:t>
            </a:r>
          </a:p>
        </c:rich>
      </c:tx>
      <c:layout>
        <c:manualLayout>
          <c:xMode val="edge"/>
          <c:yMode val="edge"/>
          <c:x val="8.7845510059873337E-3"/>
          <c:y val="4.1092239796980359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99471331448967E-2"/>
          <c:y val="0.1713004526732532"/>
          <c:w val="0.71612149388924273"/>
          <c:h val="0.72583158940696468"/>
        </c:manualLayout>
      </c:layout>
      <c:barChart>
        <c:barDir val="col"/>
        <c:grouping val="clustered"/>
        <c:varyColors val="0"/>
        <c:ser>
          <c:idx val="0"/>
          <c:order val="0"/>
          <c:spPr>
            <a:solidFill>
              <a:srgbClr val="00B0F0"/>
            </a:solidFill>
            <a:ln w="25400">
              <a:solidFill>
                <a:srgbClr val="002060"/>
              </a:solidFill>
            </a:ln>
            <a:effectLst/>
          </c:spPr>
          <c:invertIfNegative val="0"/>
          <c:dPt>
            <c:idx val="0"/>
            <c:invertIfNegative val="0"/>
            <c:bubble3D val="0"/>
            <c:spPr>
              <a:solidFill>
                <a:srgbClr val="00B0F0"/>
              </a:solidFill>
              <a:ln w="25400">
                <a:solidFill>
                  <a:srgbClr val="002060"/>
                </a:solidFill>
              </a:ln>
              <a:effectLst/>
            </c:spPr>
            <c:extLst>
              <c:ext xmlns:c16="http://schemas.microsoft.com/office/drawing/2014/chart" uri="{C3380CC4-5D6E-409C-BE32-E72D297353CC}">
                <c16:uniqueId val="{00000001-9CC7-B84C-9F52-41773AFE12DD}"/>
              </c:ext>
            </c:extLst>
          </c:dPt>
          <c:dPt>
            <c:idx val="1"/>
            <c:invertIfNegative val="0"/>
            <c:bubble3D val="0"/>
            <c:spPr>
              <a:solidFill>
                <a:srgbClr val="00B0F0"/>
              </a:solidFill>
              <a:ln w="25400">
                <a:solidFill>
                  <a:srgbClr val="002060"/>
                </a:solidFill>
              </a:ln>
              <a:effectLst/>
            </c:spPr>
            <c:extLst>
              <c:ext xmlns:c16="http://schemas.microsoft.com/office/drawing/2014/chart" uri="{C3380CC4-5D6E-409C-BE32-E72D297353CC}">
                <c16:uniqueId val="{00000003-9CC7-B84C-9F52-41773AFE12DD}"/>
              </c:ext>
            </c:extLst>
          </c:dPt>
          <c:dPt>
            <c:idx val="2"/>
            <c:invertIfNegative val="0"/>
            <c:bubble3D val="0"/>
            <c:spPr>
              <a:solidFill>
                <a:srgbClr val="00B0F0"/>
              </a:solidFill>
              <a:ln w="25400">
                <a:solidFill>
                  <a:srgbClr val="002060"/>
                </a:solidFill>
              </a:ln>
              <a:effectLst/>
            </c:spPr>
            <c:extLst>
              <c:ext xmlns:c16="http://schemas.microsoft.com/office/drawing/2014/chart" uri="{C3380CC4-5D6E-409C-BE32-E72D297353CC}">
                <c16:uniqueId val="{00000005-9CC7-B84C-9F52-41773AFE12DD}"/>
              </c:ext>
            </c:extLst>
          </c:dPt>
          <c:dPt>
            <c:idx val="3"/>
            <c:invertIfNegative val="0"/>
            <c:bubble3D val="0"/>
            <c:spPr>
              <a:solidFill>
                <a:srgbClr val="00B0F0"/>
              </a:solidFill>
              <a:ln w="25400">
                <a:solidFill>
                  <a:srgbClr val="002060"/>
                </a:solidFill>
              </a:ln>
              <a:effectLst/>
            </c:spPr>
            <c:extLst>
              <c:ext xmlns:c16="http://schemas.microsoft.com/office/drawing/2014/chart" uri="{C3380CC4-5D6E-409C-BE32-E72D297353CC}">
                <c16:uniqueId val="{00000007-9CC7-B84C-9F52-41773AFE12DD}"/>
              </c:ext>
            </c:extLst>
          </c:dPt>
          <c:dPt>
            <c:idx val="4"/>
            <c:invertIfNegative val="0"/>
            <c:bubble3D val="0"/>
            <c:spPr>
              <a:solidFill>
                <a:srgbClr val="00B0F0"/>
              </a:solidFill>
              <a:ln w="25400">
                <a:solidFill>
                  <a:srgbClr val="002060"/>
                </a:solidFill>
              </a:ln>
              <a:effectLst/>
            </c:spPr>
            <c:extLst>
              <c:ext xmlns:c16="http://schemas.microsoft.com/office/drawing/2014/chart" uri="{C3380CC4-5D6E-409C-BE32-E72D297353CC}">
                <c16:uniqueId val="{00000009-9CC7-B84C-9F52-41773AFE12DD}"/>
              </c:ext>
            </c:extLst>
          </c:dPt>
          <c:dLbls>
            <c:dLbl>
              <c:idx val="0"/>
              <c:layout>
                <c:manualLayout>
                  <c:x val="-1.5920546936516534E-17"/>
                  <c:y val="3.33775564054418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C7-B84C-9F52-41773AFE12DD}"/>
                </c:ext>
              </c:extLst>
            </c:dLbl>
            <c:dLbl>
              <c:idx val="3"/>
              <c:layout>
                <c:manualLayout>
                  <c:x val="0"/>
                  <c:y val="1.0013266921632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C7-B84C-9F52-41773AFE12D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'Total Sample figures 277'!$C$206:$C$210</c:f>
              <c:numCache>
                <c:formatCode>General</c:formatCode>
                <c:ptCount val="5"/>
                <c:pt idx="0">
                  <c:v>1</c:v>
                </c:pt>
                <c:pt idx="1">
                  <c:v>2</c:v>
                </c:pt>
                <c:pt idx="2">
                  <c:v>3</c:v>
                </c:pt>
                <c:pt idx="3">
                  <c:v>4</c:v>
                </c:pt>
                <c:pt idx="4">
                  <c:v>5</c:v>
                </c:pt>
              </c:numCache>
            </c:numRef>
          </c:cat>
          <c:val>
            <c:numRef>
              <c:f>'Total Sample figures 277'!$E$206:$E$210</c:f>
              <c:numCache>
                <c:formatCode>0%</c:formatCode>
                <c:ptCount val="5"/>
                <c:pt idx="0">
                  <c:v>0.32246376811594202</c:v>
                </c:pt>
                <c:pt idx="1">
                  <c:v>0.14855072463768115</c:v>
                </c:pt>
                <c:pt idx="2">
                  <c:v>0.19927536231884058</c:v>
                </c:pt>
                <c:pt idx="3">
                  <c:v>0.17391304347826086</c:v>
                </c:pt>
                <c:pt idx="4">
                  <c:v>0.15579710144927536</c:v>
                </c:pt>
              </c:numCache>
            </c:numRef>
          </c:val>
          <c:extLst>
            <c:ext xmlns:c16="http://schemas.microsoft.com/office/drawing/2014/chart" uri="{C3380CC4-5D6E-409C-BE32-E72D297353CC}">
              <c16:uniqueId val="{0000000A-9CC7-B84C-9F52-41773AFE12DD}"/>
            </c:ext>
          </c:extLst>
        </c:ser>
        <c:dLbls>
          <c:showLegendKey val="0"/>
          <c:showVal val="0"/>
          <c:showCatName val="0"/>
          <c:showSerName val="0"/>
          <c:showPercent val="0"/>
          <c:showBubbleSize val="0"/>
        </c:dLbls>
        <c:gapWidth val="87"/>
        <c:overlap val="-40"/>
        <c:axId val="1222724464"/>
        <c:axId val="1189843600"/>
      </c:barChart>
      <c:catAx>
        <c:axId val="122272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1600" b="0" i="0" u="none" strike="noStrike" kern="1200" baseline="0">
                <a:solidFill>
                  <a:schemeClr val="tx1">
                    <a:lumMod val="65000"/>
                    <a:lumOff val="35000"/>
                  </a:schemeClr>
                </a:solidFill>
                <a:latin typeface="+mn-lt"/>
                <a:ea typeface="+mn-ea"/>
                <a:cs typeface="+mn-cs"/>
              </a:defRPr>
            </a:pPr>
            <a:endParaRPr lang="en-US"/>
          </a:p>
        </c:txPr>
        <c:crossAx val="1189843600"/>
        <c:crosses val="autoZero"/>
        <c:auto val="1"/>
        <c:lblAlgn val="ctr"/>
        <c:lblOffset val="100"/>
        <c:noMultiLvlLbl val="0"/>
      </c:catAx>
      <c:valAx>
        <c:axId val="1189843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2227244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Q7. How long did it take to identify your biological Mother after taking the DNA test?</a:t>
            </a:r>
          </a:p>
        </c:rich>
      </c:tx>
      <c:layout>
        <c:manualLayout>
          <c:xMode val="edge"/>
          <c:yMode val="edge"/>
          <c:x val="2.1782099350176221E-2"/>
          <c:y val="2.1021247655679372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05F-AF49-80C9-7DCAEF60C67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05F-AF49-80C9-7DCAEF60C67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05F-AF49-80C9-7DCAEF60C67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05F-AF49-80C9-7DCAEF60C67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05F-AF49-80C9-7DCAEF60C67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05F-AF49-80C9-7DCAEF60C67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05F-AF49-80C9-7DCAEF60C67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05F-AF49-80C9-7DCAEF60C673}"/>
              </c:ext>
            </c:extLst>
          </c:dPt>
          <c:dLbls>
            <c:dLbl>
              <c:idx val="0"/>
              <c:layout>
                <c:manualLayout>
                  <c:x val="-7.3847199985983478E-3"/>
                  <c:y val="-7.6182611159562943E-2"/>
                </c:manualLayout>
              </c:layout>
              <c:tx>
                <c:rich>
                  <a:bodyPr/>
                  <a:lstStyle/>
                  <a:p>
                    <a:fld id="{AC781C70-F6C9-2243-BF7C-35DB5E647271}" type="CATEGORYNAME">
                      <a:rPr lang="en-US"/>
                      <a:pPr/>
                      <a:t>[CATEGORY NAME]</a:t>
                    </a:fld>
                    <a:br>
                      <a:rPr lang="en-US" baseline="0"/>
                    </a:br>
                    <a:fld id="{8630F7D4-D9D1-EF41-8524-7A674068CB10}" type="PERCENTAGE">
                      <a:rPr lang="en-US" baseline="0"/>
                      <a:pPr/>
                      <a:t>[PERCENTAGE]</a:t>
                    </a:fld>
                    <a:r>
                      <a:rPr lang="en-US" baseline="0"/>
                      <a:t> (20)</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05F-AF49-80C9-7DCAEF60C673}"/>
                </c:ext>
              </c:extLst>
            </c:dLbl>
            <c:dLbl>
              <c:idx val="1"/>
              <c:layout>
                <c:manualLayout>
                  <c:x val="9.5037723867822277E-4"/>
                  <c:y val="-1.9785861685077871E-2"/>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75C45CDE-8FBD-F04C-84B1-57588BBBF907}" type="CATEGORYNAME">
                      <a:rPr lang="en-US"/>
                      <a:pPr>
                        <a:defRPr sz="1200" b="1"/>
                      </a:pPr>
                      <a:t>[CATEGORY NAME]</a:t>
                    </a:fld>
                    <a:br>
                      <a:rPr lang="en-US"/>
                    </a:br>
                    <a:r>
                      <a:rPr lang="en-US" baseline="0"/>
                      <a:t>26% (12)</a:t>
                    </a: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9901685039370079"/>
                      <c:h val="0.11493582263710618"/>
                    </c:manualLayout>
                  </c15:layout>
                  <c15:dlblFieldTable/>
                  <c15:showDataLabelsRange val="0"/>
                </c:ext>
                <c:ext xmlns:c16="http://schemas.microsoft.com/office/drawing/2014/chart" uri="{C3380CC4-5D6E-409C-BE32-E72D297353CC}">
                  <c16:uniqueId val="{00000003-905F-AF49-80C9-7DCAEF60C673}"/>
                </c:ext>
              </c:extLst>
            </c:dLbl>
            <c:dLbl>
              <c:idx val="2"/>
              <c:layout>
                <c:manualLayout>
                  <c:x val="1.3252719371642954E-2"/>
                  <c:y val="0.10104864336739874"/>
                </c:manualLayout>
              </c:layout>
              <c:tx>
                <c:rich>
                  <a:bodyPr/>
                  <a:lstStyle/>
                  <a:p>
                    <a:fld id="{1DAF6D2A-4D2D-5C4C-BC99-DEBBFBCB0AF0}" type="CATEGORYNAME">
                      <a:rPr lang="en-US"/>
                      <a:pPr/>
                      <a:t>[CATEGORY NAME]</a:t>
                    </a:fld>
                    <a:r>
                      <a:rPr lang="en-US" baseline="0"/>
                      <a:t> </a:t>
                    </a:r>
                    <a:br>
                      <a:rPr lang="en-US" baseline="0"/>
                    </a:br>
                    <a:fld id="{FC2DC905-D3EC-3445-AD4B-3602FCBA8299}" type="PERCENTAGE">
                      <a:rPr lang="en-US" baseline="0"/>
                      <a:pPr/>
                      <a:t>[PERCENTAGE]</a:t>
                    </a:fld>
                    <a:r>
                      <a:rPr lang="en-US" baseline="0"/>
                      <a:t> (9)</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05F-AF49-80C9-7DCAEF60C673}"/>
                </c:ext>
              </c:extLst>
            </c:dLbl>
            <c:dLbl>
              <c:idx val="3"/>
              <c:layout>
                <c:manualLayout>
                  <c:x val="-2.850610831648746E-2"/>
                  <c:y val="4.0972087290241474E-2"/>
                </c:manualLayout>
              </c:layout>
              <c:tx>
                <c:rich>
                  <a:bodyPr/>
                  <a:lstStyle/>
                  <a:p>
                    <a:fld id="{58319947-8334-1141-9228-3112F0996AB7}" type="CATEGORYNAME">
                      <a:rPr lang="en-US"/>
                      <a:pPr/>
                      <a:t>[CATEGORY NAME]</a:t>
                    </a:fld>
                    <a:r>
                      <a:rPr lang="en-US" baseline="0"/>
                      <a:t> </a:t>
                    </a:r>
                    <a:br>
                      <a:rPr lang="en-US" baseline="0"/>
                    </a:br>
                    <a:fld id="{8871E284-717E-4341-8122-F3BAFABAB81D}" type="PERCENTAGE">
                      <a:rPr lang="en-US" baseline="0"/>
                      <a:pPr/>
                      <a:t>[PERCENTAGE]</a:t>
                    </a:fld>
                    <a:r>
                      <a:rPr lang="en-US" baseline="0"/>
                      <a:t> (6)</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05F-AF49-80C9-7DCAEF60C673}"/>
                </c:ext>
              </c:extLst>
            </c:dLbl>
            <c:dLbl>
              <c:idx val="4"/>
              <c:layout>
                <c:manualLayout>
                  <c:x val="-2.5342137736514277E-2"/>
                  <c:y val="7.3915416348919044E-2"/>
                </c:manualLayout>
              </c:layout>
              <c:tx>
                <c:rich>
                  <a:bodyPr/>
                  <a:lstStyle/>
                  <a:p>
                    <a:fld id="{5D2981AA-40AD-AD45-BE2D-4BA7FE77E3F1}" type="CATEGORYNAME">
                      <a:rPr lang="en-US"/>
                      <a:pPr/>
                      <a:t>[CATEGORY NAME]</a:t>
                    </a:fld>
                    <a:br>
                      <a:rPr lang="en-US" baseline="0"/>
                    </a:br>
                    <a:fld id="{875664F6-1A5E-6645-9D09-B762FD89E8E3}" type="PERCENTAGE">
                      <a:rPr lang="en-US" baseline="0"/>
                      <a:pPr/>
                      <a:t>[PERCENTAGE]</a:t>
                    </a:fld>
                    <a:r>
                      <a:rPr lang="en-US" baseline="0"/>
                      <a:t> (187)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905F-AF49-80C9-7DCAEF60C673}"/>
                </c:ext>
              </c:extLst>
            </c:dLbl>
            <c:dLbl>
              <c:idx val="5"/>
              <c:layout>
                <c:manualLayout>
                  <c:x val="8.2742831119990534E-2"/>
                  <c:y val="-2.7196685011806419E-2"/>
                </c:manualLayout>
              </c:layout>
              <c:tx>
                <c:rich>
                  <a:bodyPr/>
                  <a:lstStyle/>
                  <a:p>
                    <a:fld id="{07273F5C-58F7-574B-89B6-4A1AAD0527B3}" type="CATEGORYNAME">
                      <a:rPr lang="en-US"/>
                      <a:pPr/>
                      <a:t>[CATEGORY NAME]</a:t>
                    </a:fld>
                    <a:br>
                      <a:rPr lang="en-US"/>
                    </a:br>
                    <a:fld id="{A225B2E7-B671-3D45-8ED6-F6A4B272890B}" type="PERCENTAGE">
                      <a:rPr lang="en-US" baseline="0"/>
                      <a:pPr/>
                      <a:t>[PERCENTAGE]</a:t>
                    </a:fld>
                    <a:r>
                      <a:rPr lang="en-US" baseline="0"/>
                      <a:t> (4)</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905F-AF49-80C9-7DCAEF60C673}"/>
                </c:ext>
              </c:extLst>
            </c:dLbl>
            <c:dLbl>
              <c:idx val="6"/>
              <c:layout>
                <c:manualLayout>
                  <c:x val="-9.5086864141982249E-3"/>
                  <c:y val="-2.9335991694153761E-2"/>
                </c:manualLayout>
              </c:layout>
              <c:tx>
                <c:rich>
                  <a:bodyPr/>
                  <a:lstStyle/>
                  <a:p>
                    <a:fld id="{9895CD23-12F5-334B-B920-EECF6E4F4ECB}" type="CATEGORYNAME">
                      <a:rPr lang="en-US"/>
                      <a:pPr/>
                      <a:t>[CATEGORY NAME]</a:t>
                    </a:fld>
                    <a:br>
                      <a:rPr lang="en-US" baseline="0"/>
                    </a:br>
                    <a:fld id="{EA5A30F8-AD9A-BC42-BA33-C42F8F24E1D7}" type="PERCENTAGE">
                      <a:rPr lang="en-US" baseline="0"/>
                      <a:pPr/>
                      <a:t>[PERCENTAGE]</a:t>
                    </a:fld>
                    <a:r>
                      <a:rPr lang="en-US" baseline="0"/>
                      <a:t> (7)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905F-AF49-80C9-7DCAEF60C673}"/>
                </c:ext>
              </c:extLst>
            </c:dLbl>
            <c:dLbl>
              <c:idx val="7"/>
              <c:tx>
                <c:rich>
                  <a:bodyPr/>
                  <a:lstStyle/>
                  <a:p>
                    <a:fld id="{C6D850B8-B03D-3043-B194-864BC683B603}" type="CATEGORYNAME">
                      <a:rPr lang="en-US"/>
                      <a:pPr/>
                      <a:t>[CATEGORY NAME]</a:t>
                    </a:fld>
                    <a:br>
                      <a:rPr lang="en-US" baseline="0"/>
                    </a:br>
                    <a:fld id="{C06F7F7E-6150-A540-A220-CA30FF40B49B}" type="PERCENTAGE">
                      <a:rPr lang="en-US" baseline="0"/>
                      <a:pPr/>
                      <a:t>[PERCENTAGE]</a:t>
                    </a:fld>
                    <a:r>
                      <a:rPr lang="en-US" baseline="0"/>
                      <a:t> (2)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905F-AF49-80C9-7DCAEF60C67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'Total Sample figures 277'!$B$172:$B$175</c:f>
              <c:strCache>
                <c:ptCount val="4"/>
                <c:pt idx="0">
                  <c:v>&lt;6 months</c:v>
                </c:pt>
                <c:pt idx="1">
                  <c:v>6-12 months</c:v>
                </c:pt>
                <c:pt idx="2">
                  <c:v>12-24 months</c:v>
                </c:pt>
                <c:pt idx="3">
                  <c:v>&gt;24 months</c:v>
                </c:pt>
              </c:strCache>
            </c:strRef>
          </c:cat>
          <c:val>
            <c:numRef>
              <c:f>'Total Sample figures 277'!$C$172:$C$175</c:f>
              <c:numCache>
                <c:formatCode>0.00%</c:formatCode>
                <c:ptCount val="4"/>
                <c:pt idx="0">
                  <c:v>0.42553191489361702</c:v>
                </c:pt>
                <c:pt idx="1">
                  <c:v>0.25531914893617019</c:v>
                </c:pt>
                <c:pt idx="2">
                  <c:v>0.19148936170212766</c:v>
                </c:pt>
                <c:pt idx="3">
                  <c:v>0.1276595744680851</c:v>
                </c:pt>
              </c:numCache>
            </c:numRef>
          </c:val>
          <c:extLst>
            <c:ext xmlns:c16="http://schemas.microsoft.com/office/drawing/2014/chart" uri="{C3380CC4-5D6E-409C-BE32-E72D297353CC}">
              <c16:uniqueId val="{00000010-905F-AF49-80C9-7DCAEF60C673}"/>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Q6. Did DNA help you identify your biological Mother?</a:t>
            </a:r>
          </a:p>
        </c:rich>
      </c:tx>
      <c:layout>
        <c:manualLayout>
          <c:xMode val="edge"/>
          <c:yMode val="edge"/>
          <c:x val="1.3853166215692634E-2"/>
          <c:y val="3.2038619570922043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CEE-6D47-8F75-73C2DB8678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CEE-6D47-8F75-73C2DB8678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CEE-6D47-8F75-73C2DB8678C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CEE-6D47-8F75-73C2DB8678C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CEE-6D47-8F75-73C2DB8678C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CEE-6D47-8F75-73C2DB8678C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CEE-6D47-8F75-73C2DB8678C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CEE-6D47-8F75-73C2DB8678CD}"/>
              </c:ext>
            </c:extLst>
          </c:dPt>
          <c:dLbls>
            <c:dLbl>
              <c:idx val="0"/>
              <c:layout>
                <c:manualLayout>
                  <c:x val="1.4474133057127893E-2"/>
                  <c:y val="1.13713180772516E-3"/>
                </c:manualLayout>
              </c:layout>
              <c:tx>
                <c:rich>
                  <a:bodyPr/>
                  <a:lstStyle/>
                  <a:p>
                    <a:fld id="{AC781C70-F6C9-2243-BF7C-35DB5E647271}" type="CATEGORYNAME">
                      <a:rPr lang="en-US"/>
                      <a:pPr/>
                      <a:t>[CATEGORY NAME]</a:t>
                    </a:fld>
                    <a:br>
                      <a:rPr lang="en-US" baseline="0"/>
                    </a:br>
                    <a:fld id="{8630F7D4-D9D1-EF41-8524-7A674068CB10}" type="PERCENTAGE">
                      <a:rPr lang="en-US" baseline="0"/>
                      <a:pPr/>
                      <a:t>[PERCENTAGE]</a:t>
                    </a:fld>
                    <a:r>
                      <a:rPr lang="en-US" baseline="0"/>
                      <a:t> (48)</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CEE-6D47-8F75-73C2DB8678CD}"/>
                </c:ext>
              </c:extLst>
            </c:dLbl>
            <c:dLbl>
              <c:idx val="1"/>
              <c:layout>
                <c:manualLayout>
                  <c:x val="-1.1513222648155822E-2"/>
                  <c:y val="-3.8615845423056072E-2"/>
                </c:manualLayout>
              </c:layout>
              <c:tx>
                <c:rich>
                  <a:bodyPr/>
                  <a:lstStyle/>
                  <a:p>
                    <a:fld id="{75C45CDE-8FBD-F04C-84B1-57588BBBF907}" type="CATEGORYNAME">
                      <a:rPr lang="en-US"/>
                      <a:pPr/>
                      <a:t>[CATEGORY NAME]</a:t>
                    </a:fld>
                    <a:br>
                      <a:rPr lang="en-US"/>
                    </a:br>
                    <a:fld id="{CB2736CB-5D70-8349-9B76-A69A07D27051}" type="PERCENTAGE">
                      <a:rPr lang="en-US" baseline="0"/>
                      <a:pPr/>
                      <a:t>[PERCENTAGE]</a:t>
                    </a:fld>
                    <a:r>
                      <a:rPr lang="en-US" baseline="0"/>
                      <a:t> (8)</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23901688370684432"/>
                      <c:h val="0.17794632438739788"/>
                    </c:manualLayout>
                  </c15:layout>
                  <c15:dlblFieldTable/>
                  <c15:showDataLabelsRange val="0"/>
                </c:ext>
                <c:ext xmlns:c16="http://schemas.microsoft.com/office/drawing/2014/chart" uri="{C3380CC4-5D6E-409C-BE32-E72D297353CC}">
                  <c16:uniqueId val="{00000003-ACEE-6D47-8F75-73C2DB8678CD}"/>
                </c:ext>
              </c:extLst>
            </c:dLbl>
            <c:dLbl>
              <c:idx val="2"/>
              <c:layout>
                <c:manualLayout>
                  <c:x val="9.686463945296311E-3"/>
                  <c:y val="3.9659497055283495E-2"/>
                </c:manualLayout>
              </c:layout>
              <c:tx>
                <c:rich>
                  <a:bodyPr/>
                  <a:lstStyle/>
                  <a:p>
                    <a:fld id="{1DAF6D2A-4D2D-5C4C-BC99-DEBBFBCB0AF0}" type="CATEGORYNAME">
                      <a:rPr lang="en-US"/>
                      <a:pPr/>
                      <a:t>[CATEGORY NAME]</a:t>
                    </a:fld>
                    <a:r>
                      <a:rPr lang="en-US" baseline="0"/>
                      <a:t> </a:t>
                    </a:r>
                    <a:br>
                      <a:rPr lang="en-US" baseline="0"/>
                    </a:br>
                    <a:fld id="{FC2DC905-D3EC-3445-AD4B-3602FCBA8299}" type="PERCENTAGE">
                      <a:rPr lang="en-US" baseline="0"/>
                      <a:pPr/>
                      <a:t>[PERCENTAGE]</a:t>
                    </a:fld>
                    <a:r>
                      <a:rPr lang="en-US" baseline="0"/>
                      <a:t> (10)</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CEE-6D47-8F75-73C2DB8678CD}"/>
                </c:ext>
              </c:extLst>
            </c:dLbl>
            <c:dLbl>
              <c:idx val="3"/>
              <c:layout>
                <c:manualLayout>
                  <c:x val="7.4976529376135678E-2"/>
                  <c:y val="3.9285550216374643E-2"/>
                </c:manualLayout>
              </c:layout>
              <c:tx>
                <c:rich>
                  <a:bodyPr/>
                  <a:lstStyle/>
                  <a:p>
                    <a:fld id="{58319947-8334-1141-9228-3112F0996AB7}" type="CATEGORYNAME">
                      <a:rPr lang="en-US"/>
                      <a:pPr/>
                      <a:t>[CATEGORY NAME]</a:t>
                    </a:fld>
                    <a:r>
                      <a:rPr lang="en-US" baseline="0"/>
                      <a:t> </a:t>
                    </a:r>
                    <a:br>
                      <a:rPr lang="en-US" baseline="0"/>
                    </a:br>
                    <a:fld id="{8871E284-717E-4341-8122-F3BAFABAB81D}" type="PERCENTAGE">
                      <a:rPr lang="en-US" baseline="0"/>
                      <a:pPr/>
                      <a:t>[PERCENTAGE]</a:t>
                    </a:fld>
                    <a:r>
                      <a:rPr lang="en-US" baseline="0"/>
                      <a:t> (22)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CEE-6D47-8F75-73C2DB8678CD}"/>
                </c:ext>
              </c:extLst>
            </c:dLbl>
            <c:dLbl>
              <c:idx val="4"/>
              <c:layout>
                <c:manualLayout>
                  <c:x val="-2.9619165010463029E-2"/>
                  <c:y val="-0.55829083881675612"/>
                </c:manualLayout>
              </c:layout>
              <c:tx>
                <c:rich>
                  <a:bodyPr/>
                  <a:lstStyle/>
                  <a:p>
                    <a:fld id="{5D2981AA-40AD-AD45-BE2D-4BA7FE77E3F1}" type="CATEGORYNAME">
                      <a:rPr lang="en-US"/>
                      <a:pPr/>
                      <a:t>[CATEGORY NAME]</a:t>
                    </a:fld>
                    <a:br>
                      <a:rPr lang="en-US" baseline="0"/>
                    </a:br>
                    <a:fld id="{875664F6-1A5E-6645-9D09-B762FD89E8E3}" type="PERCENTAGE">
                      <a:rPr lang="en-US" baseline="0"/>
                      <a:pPr/>
                      <a:t>[PERCENTAGE]</a:t>
                    </a:fld>
                    <a:r>
                      <a:rPr lang="en-US" baseline="0"/>
                      <a:t> (187)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CEE-6D47-8F75-73C2DB8678CD}"/>
                </c:ext>
              </c:extLst>
            </c:dLbl>
            <c:dLbl>
              <c:idx val="5"/>
              <c:layout>
                <c:manualLayout>
                  <c:x val="8.2742831119990534E-2"/>
                  <c:y val="-2.7196685011806419E-2"/>
                </c:manualLayout>
              </c:layout>
              <c:tx>
                <c:rich>
                  <a:bodyPr/>
                  <a:lstStyle/>
                  <a:p>
                    <a:fld id="{07273F5C-58F7-574B-89B6-4A1AAD0527B3}" type="CATEGORYNAME">
                      <a:rPr lang="en-US"/>
                      <a:pPr/>
                      <a:t>[CATEGORY NAME]</a:t>
                    </a:fld>
                    <a:br>
                      <a:rPr lang="en-US"/>
                    </a:br>
                    <a:fld id="{A225B2E7-B671-3D45-8ED6-F6A4B272890B}" type="PERCENTAGE">
                      <a:rPr lang="en-US" baseline="0"/>
                      <a:pPr/>
                      <a:t>[PERCENTAGE]</a:t>
                    </a:fld>
                    <a:r>
                      <a:rPr lang="en-US" baseline="0"/>
                      <a:t> (4)</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ACEE-6D47-8F75-73C2DB8678CD}"/>
                </c:ext>
              </c:extLst>
            </c:dLbl>
            <c:dLbl>
              <c:idx val="6"/>
              <c:layout>
                <c:manualLayout>
                  <c:x val="-9.5086864141982249E-3"/>
                  <c:y val="-2.9335991694153761E-2"/>
                </c:manualLayout>
              </c:layout>
              <c:tx>
                <c:rich>
                  <a:bodyPr/>
                  <a:lstStyle/>
                  <a:p>
                    <a:fld id="{9895CD23-12F5-334B-B920-EECF6E4F4ECB}" type="CATEGORYNAME">
                      <a:rPr lang="en-US"/>
                      <a:pPr/>
                      <a:t>[CATEGORY NAME]</a:t>
                    </a:fld>
                    <a:br>
                      <a:rPr lang="en-US" baseline="0"/>
                    </a:br>
                    <a:fld id="{EA5A30F8-AD9A-BC42-BA33-C42F8F24E1D7}" type="PERCENTAGE">
                      <a:rPr lang="en-US" baseline="0"/>
                      <a:pPr/>
                      <a:t>[PERCENTAGE]</a:t>
                    </a:fld>
                    <a:r>
                      <a:rPr lang="en-US" baseline="0"/>
                      <a:t> (7)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ACEE-6D47-8F75-73C2DB8678CD}"/>
                </c:ext>
              </c:extLst>
            </c:dLbl>
            <c:dLbl>
              <c:idx val="7"/>
              <c:tx>
                <c:rich>
                  <a:bodyPr/>
                  <a:lstStyle/>
                  <a:p>
                    <a:fld id="{C6D850B8-B03D-3043-B194-864BC683B603}" type="CATEGORYNAME">
                      <a:rPr lang="en-US"/>
                      <a:pPr/>
                      <a:t>[CATEGORY NAME]</a:t>
                    </a:fld>
                    <a:br>
                      <a:rPr lang="en-US" baseline="0"/>
                    </a:br>
                    <a:fld id="{C06F7F7E-6150-A540-A220-CA30FF40B49B}" type="PERCENTAGE">
                      <a:rPr lang="en-US" baseline="0"/>
                      <a:pPr/>
                      <a:t>[PERCENTAGE]</a:t>
                    </a:fld>
                    <a:r>
                      <a:rPr lang="en-US" baseline="0"/>
                      <a:t> (2)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CEE-6D47-8F75-73C2DB8678C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 Sample figures 277'!$E$153:$E$157</c:f>
              <c:strCache>
                <c:ptCount val="5"/>
                <c:pt idx="0">
                  <c:v>Yes</c:v>
                </c:pt>
                <c:pt idx="1">
                  <c:v>No, but I have been able to identify my maternal grandparents</c:v>
                </c:pt>
                <c:pt idx="2">
                  <c:v>No, but I have been able to identify specific maternal ancestors</c:v>
                </c:pt>
                <c:pt idx="3">
                  <c:v>No, not yet</c:v>
                </c:pt>
                <c:pt idx="4">
                  <c:v>No, I already knew who she was</c:v>
                </c:pt>
              </c:strCache>
            </c:strRef>
          </c:cat>
          <c:val>
            <c:numRef>
              <c:f>'Total Sample figures 277'!$F$153:$F$157</c:f>
              <c:numCache>
                <c:formatCode>General</c:formatCode>
                <c:ptCount val="5"/>
                <c:pt idx="0">
                  <c:v>48</c:v>
                </c:pt>
                <c:pt idx="1">
                  <c:v>8</c:v>
                </c:pt>
                <c:pt idx="2">
                  <c:v>10</c:v>
                </c:pt>
                <c:pt idx="3">
                  <c:v>22</c:v>
                </c:pt>
                <c:pt idx="4">
                  <c:v>187</c:v>
                </c:pt>
              </c:numCache>
            </c:numRef>
          </c:val>
          <c:extLst>
            <c:ext xmlns:c16="http://schemas.microsoft.com/office/drawing/2014/chart" uri="{C3380CC4-5D6E-409C-BE32-E72D297353CC}">
              <c16:uniqueId val="{00000010-ACEE-6D47-8F75-73C2DB8678C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33533656482357E-2"/>
          <c:y val="0.13087664041994751"/>
          <c:w val="0.90788837991469085"/>
          <c:h val="0.6167682939632545"/>
        </c:manualLayout>
      </c:layout>
      <c:barChart>
        <c:barDir val="col"/>
        <c:grouping val="clustered"/>
        <c:varyColors val="0"/>
        <c:ser>
          <c:idx val="0"/>
          <c:order val="0"/>
          <c:tx>
            <c:strRef>
              <c:f>'UK vs IRL figures'!$C$4</c:f>
              <c:strCache>
                <c:ptCount val="1"/>
                <c:pt idx="0">
                  <c:v>UK-born (188)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'UK vs IRL figures'!$B$5:$B$12</c:f>
              <c:strCache>
                <c:ptCount val="8"/>
                <c:pt idx="0">
                  <c:v>Adoptee</c:v>
                </c:pt>
                <c:pt idx="1">
                  <c:v>Never knew father</c:v>
                </c:pt>
                <c:pt idx="2">
                  <c:v>DNA revealed UP</c:v>
                </c:pt>
                <c:pt idx="3">
                  <c:v>Never knew parents</c:v>
                </c:pt>
                <c:pt idx="4">
                  <c:v>Donor-conceived</c:v>
                </c:pt>
                <c:pt idx="5">
                  <c:v>Raised in institution</c:v>
                </c:pt>
                <c:pt idx="6">
                  <c:v>Foundling</c:v>
                </c:pt>
                <c:pt idx="7">
                  <c:v>Never knew mother</c:v>
                </c:pt>
              </c:strCache>
            </c:strRef>
          </c:cat>
          <c:val>
            <c:numRef>
              <c:f>'UK vs IRL figures'!$C$5:$C$12</c:f>
              <c:numCache>
                <c:formatCode>0%</c:formatCode>
                <c:ptCount val="8"/>
                <c:pt idx="0">
                  <c:v>0.39361702127659576</c:v>
                </c:pt>
                <c:pt idx="1">
                  <c:v>0.37234042553191488</c:v>
                </c:pt>
                <c:pt idx="2">
                  <c:v>0.11170212765957446</c:v>
                </c:pt>
                <c:pt idx="3">
                  <c:v>5.3191489361702128E-2</c:v>
                </c:pt>
                <c:pt idx="4">
                  <c:v>3.7234042553191488E-2</c:v>
                </c:pt>
                <c:pt idx="5" formatCode="0.00%">
                  <c:v>1.5957446808510637E-2</c:v>
                </c:pt>
                <c:pt idx="6">
                  <c:v>1.5957446808510637E-2</c:v>
                </c:pt>
                <c:pt idx="7">
                  <c:v>0</c:v>
                </c:pt>
              </c:numCache>
            </c:numRef>
          </c:val>
          <c:extLst>
            <c:ext xmlns:c16="http://schemas.microsoft.com/office/drawing/2014/chart" uri="{C3380CC4-5D6E-409C-BE32-E72D297353CC}">
              <c16:uniqueId val="{00000000-8B96-FB4E-B611-AF3B5643184E}"/>
            </c:ext>
          </c:extLst>
        </c:ser>
        <c:ser>
          <c:idx val="1"/>
          <c:order val="1"/>
          <c:tx>
            <c:strRef>
              <c:f>'UK vs IRL figures'!$D$4</c:f>
              <c:strCache>
                <c:ptCount val="1"/>
                <c:pt idx="0">
                  <c:v>Ireland-born (74)</c:v>
                </c:pt>
              </c:strCache>
            </c:strRef>
          </c:tx>
          <c:spPr>
            <a:solidFill>
              <a:srgbClr val="92D050"/>
            </a:solidFill>
            <a:ln>
              <a:noFill/>
            </a:ln>
            <a:effectLst/>
          </c:spPr>
          <c:invertIfNegative val="0"/>
          <c:dLbls>
            <c:dLbl>
              <c:idx val="0"/>
              <c:layout>
                <c:manualLayout>
                  <c:x val="3.5924659613306181E-2"/>
                  <c:y val="4.6022435221944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08-6541-BA54-ABA4F824CBD5}"/>
                </c:ext>
              </c:extLst>
            </c:dLbl>
            <c:dLbl>
              <c:idx val="3"/>
              <c:layout>
                <c:manualLayout>
                  <c:x val="0"/>
                  <c:y val="9.68893373093564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08-6541-BA54-ABA4F824CBD5}"/>
                </c:ext>
              </c:extLst>
            </c:dLbl>
            <c:dLbl>
              <c:idx val="5"/>
              <c:layout>
                <c:manualLayout>
                  <c:x val="0"/>
                  <c:y val="-4.84446686546790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08-6541-BA54-ABA4F824CBD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'UK vs IRL figures'!$B$5:$B$12</c:f>
              <c:strCache>
                <c:ptCount val="8"/>
                <c:pt idx="0">
                  <c:v>Adoptee</c:v>
                </c:pt>
                <c:pt idx="1">
                  <c:v>Never knew father</c:v>
                </c:pt>
                <c:pt idx="2">
                  <c:v>DNA revealed UP</c:v>
                </c:pt>
                <c:pt idx="3">
                  <c:v>Never knew parents</c:v>
                </c:pt>
                <c:pt idx="4">
                  <c:v>Donor-conceived</c:v>
                </c:pt>
                <c:pt idx="5">
                  <c:v>Raised in institution</c:v>
                </c:pt>
                <c:pt idx="6">
                  <c:v>Foundling</c:v>
                </c:pt>
                <c:pt idx="7">
                  <c:v>Never knew mother</c:v>
                </c:pt>
              </c:strCache>
            </c:strRef>
          </c:cat>
          <c:val>
            <c:numRef>
              <c:f>'UK vs IRL figures'!$D$5:$D$12</c:f>
              <c:numCache>
                <c:formatCode>0%</c:formatCode>
                <c:ptCount val="8"/>
                <c:pt idx="0">
                  <c:v>0.59459459459459463</c:v>
                </c:pt>
                <c:pt idx="1">
                  <c:v>0.10810810810810811</c:v>
                </c:pt>
                <c:pt idx="2">
                  <c:v>5.4054054054054057E-2</c:v>
                </c:pt>
                <c:pt idx="3">
                  <c:v>6.7567567567567571E-2</c:v>
                </c:pt>
                <c:pt idx="4">
                  <c:v>1.3513513513513514E-2</c:v>
                </c:pt>
                <c:pt idx="5" formatCode="0.00%">
                  <c:v>8.1081081081081086E-2</c:v>
                </c:pt>
                <c:pt idx="6">
                  <c:v>5.4054054054054057E-2</c:v>
                </c:pt>
                <c:pt idx="7">
                  <c:v>2.7027027027027029E-2</c:v>
                </c:pt>
              </c:numCache>
            </c:numRef>
          </c:val>
          <c:extLst>
            <c:ext xmlns:c16="http://schemas.microsoft.com/office/drawing/2014/chart" uri="{C3380CC4-5D6E-409C-BE32-E72D297353CC}">
              <c16:uniqueId val="{00000001-8B96-FB4E-B611-AF3B5643184E}"/>
            </c:ext>
          </c:extLst>
        </c:ser>
        <c:dLbls>
          <c:showLegendKey val="0"/>
          <c:showVal val="0"/>
          <c:showCatName val="0"/>
          <c:showSerName val="0"/>
          <c:showPercent val="0"/>
          <c:showBubbleSize val="0"/>
        </c:dLbls>
        <c:gapWidth val="100"/>
        <c:overlap val="-27"/>
        <c:axId val="1551947072"/>
        <c:axId val="1551948720"/>
      </c:barChart>
      <c:catAx>
        <c:axId val="155194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51948720"/>
        <c:crosses val="autoZero"/>
        <c:auto val="1"/>
        <c:lblAlgn val="ctr"/>
        <c:lblOffset val="100"/>
        <c:tickMarkSkip val="1"/>
        <c:noMultiLvlLbl val="0"/>
      </c:catAx>
      <c:valAx>
        <c:axId val="1551948720"/>
        <c:scaling>
          <c:orientation val="minMax"/>
          <c:max val="0.60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51947072"/>
        <c:crosses val="autoZero"/>
        <c:crossBetween val="between"/>
      </c:valAx>
      <c:spPr>
        <a:noFill/>
        <a:ln>
          <a:noFill/>
        </a:ln>
        <a:effectLst/>
      </c:spPr>
    </c:plotArea>
    <c:legend>
      <c:legendPos val="b"/>
      <c:layout>
        <c:manualLayout>
          <c:xMode val="edge"/>
          <c:yMode val="edge"/>
          <c:x val="0.57921568221074582"/>
          <c:y val="0.17134816177174933"/>
          <c:w val="0.19626270168206786"/>
          <c:h val="0.12141540701572888"/>
        </c:manualLayout>
      </c:layout>
      <c:overlay val="0"/>
      <c:spPr>
        <a:solidFill>
          <a:schemeClr val="bg1"/>
        </a:solid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Q4: Where was your biological mother born (if known)? </a:t>
            </a:r>
          </a:p>
        </c:rich>
      </c:tx>
      <c:layout>
        <c:manualLayout>
          <c:xMode val="edge"/>
          <c:yMode val="edge"/>
          <c:x val="1.4760962699962006E-2"/>
          <c:y val="2.7246274146527531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430987723872288E-2"/>
          <c:y val="0.16163635355439726"/>
          <c:w val="0.89291338582677149"/>
          <c:h val="0.71539176000887195"/>
        </c:manualLayout>
      </c:layout>
      <c:barChart>
        <c:barDir val="col"/>
        <c:grouping val="clustered"/>
        <c:varyColors val="0"/>
        <c:ser>
          <c:idx val="0"/>
          <c:order val="0"/>
          <c:tx>
            <c:strRef>
              <c:f>'UK vs IRL figures'!$C$37</c:f>
              <c:strCache>
                <c:ptCount val="1"/>
                <c:pt idx="0">
                  <c:v>UK-born (185)</c:v>
                </c:pt>
              </c:strCache>
            </c:strRef>
          </c:tx>
          <c:spPr>
            <a:solidFill>
              <a:schemeClr val="accent1"/>
            </a:solidFill>
            <a:ln>
              <a:noFill/>
            </a:ln>
            <a:effectLst/>
          </c:spPr>
          <c:invertIfNegative val="0"/>
          <c:dLbls>
            <c:dLbl>
              <c:idx val="0"/>
              <c:layout>
                <c:manualLayout>
                  <c:x val="-1.129851975847556E-3"/>
                  <c:y val="1.46005237347096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A5-B245-AC8A-8CD0A552993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'UK vs IRL figures'!$B$38:$B$41</c:f>
              <c:strCache>
                <c:ptCount val="4"/>
                <c:pt idx="0">
                  <c:v>Ireland</c:v>
                </c:pt>
                <c:pt idx="1">
                  <c:v>UK</c:v>
                </c:pt>
                <c:pt idx="2">
                  <c:v>USA/Canada</c:v>
                </c:pt>
                <c:pt idx="3">
                  <c:v>Other</c:v>
                </c:pt>
              </c:strCache>
            </c:strRef>
          </c:cat>
          <c:val>
            <c:numRef>
              <c:f>'UK vs IRL figures'!$C$38:$C$41</c:f>
              <c:numCache>
                <c:formatCode>0%</c:formatCode>
                <c:ptCount val="4"/>
                <c:pt idx="0">
                  <c:v>0.13513513513513514</c:v>
                </c:pt>
                <c:pt idx="1">
                  <c:v>0.81621621621621621</c:v>
                </c:pt>
                <c:pt idx="2">
                  <c:v>0</c:v>
                </c:pt>
                <c:pt idx="3">
                  <c:v>4.8648648648648651E-2</c:v>
                </c:pt>
              </c:numCache>
            </c:numRef>
          </c:val>
          <c:extLst>
            <c:ext xmlns:c16="http://schemas.microsoft.com/office/drawing/2014/chart" uri="{C3380CC4-5D6E-409C-BE32-E72D297353CC}">
              <c16:uniqueId val="{00000000-6FA5-B245-AC8A-8CD0A5529934}"/>
            </c:ext>
          </c:extLst>
        </c:ser>
        <c:ser>
          <c:idx val="1"/>
          <c:order val="1"/>
          <c:tx>
            <c:strRef>
              <c:f>'UK vs IRL figures'!$D$37</c:f>
              <c:strCache>
                <c:ptCount val="1"/>
                <c:pt idx="0">
                  <c:v>Ireland-born (72)</c:v>
                </c:pt>
              </c:strCache>
            </c:strRef>
          </c:tx>
          <c:spPr>
            <a:solidFill>
              <a:srgbClr val="92D050"/>
            </a:solidFill>
            <a:ln>
              <a:noFill/>
            </a:ln>
            <a:effectLst/>
          </c:spPr>
          <c:invertIfNegative val="0"/>
          <c:dLbls>
            <c:dLbl>
              <c:idx val="0"/>
              <c:layout>
                <c:manualLayout>
                  <c:x val="-6.2913907284768214E-2"/>
                  <c:y val="4.5878063657535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A5-B245-AC8A-8CD0A552993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'UK vs IRL figures'!$B$38:$B$41</c:f>
              <c:strCache>
                <c:ptCount val="4"/>
                <c:pt idx="0">
                  <c:v>Ireland</c:v>
                </c:pt>
                <c:pt idx="1">
                  <c:v>UK</c:v>
                </c:pt>
                <c:pt idx="2">
                  <c:v>USA/Canada</c:v>
                </c:pt>
                <c:pt idx="3">
                  <c:v>Other</c:v>
                </c:pt>
              </c:strCache>
            </c:strRef>
          </c:cat>
          <c:val>
            <c:numRef>
              <c:f>'UK vs IRL figures'!$D$38:$D$41</c:f>
              <c:numCache>
                <c:formatCode>0%</c:formatCode>
                <c:ptCount val="4"/>
                <c:pt idx="0">
                  <c:v>0.95833333333333337</c:v>
                </c:pt>
                <c:pt idx="1">
                  <c:v>4.1666666666666664E-2</c:v>
                </c:pt>
                <c:pt idx="2">
                  <c:v>0</c:v>
                </c:pt>
                <c:pt idx="3">
                  <c:v>0</c:v>
                </c:pt>
              </c:numCache>
            </c:numRef>
          </c:val>
          <c:extLst>
            <c:ext xmlns:c16="http://schemas.microsoft.com/office/drawing/2014/chart" uri="{C3380CC4-5D6E-409C-BE32-E72D297353CC}">
              <c16:uniqueId val="{00000001-6FA5-B245-AC8A-8CD0A5529934}"/>
            </c:ext>
          </c:extLst>
        </c:ser>
        <c:dLbls>
          <c:showLegendKey val="0"/>
          <c:showVal val="0"/>
          <c:showCatName val="0"/>
          <c:showSerName val="0"/>
          <c:showPercent val="0"/>
          <c:showBubbleSize val="0"/>
        </c:dLbls>
        <c:gapWidth val="100"/>
        <c:overlap val="-27"/>
        <c:axId val="1551947072"/>
        <c:axId val="1551948720"/>
      </c:barChart>
      <c:catAx>
        <c:axId val="155194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51948720"/>
        <c:crosses val="autoZero"/>
        <c:auto val="1"/>
        <c:lblAlgn val="ctr"/>
        <c:lblOffset val="100"/>
        <c:tickMarkSkip val="1"/>
        <c:noMultiLvlLbl val="0"/>
      </c:catAx>
      <c:valAx>
        <c:axId val="15519487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51947072"/>
        <c:crosses val="autoZero"/>
        <c:crossBetween val="between"/>
      </c:valAx>
      <c:spPr>
        <a:noFill/>
        <a:ln>
          <a:noFill/>
        </a:ln>
        <a:effectLst/>
      </c:spPr>
    </c:plotArea>
    <c:legend>
      <c:legendPos val="b"/>
      <c:layout>
        <c:manualLayout>
          <c:xMode val="edge"/>
          <c:yMode val="edge"/>
          <c:x val="0.68506085657761995"/>
          <c:y val="0.21774314796229444"/>
          <c:w val="0.24217470720347051"/>
          <c:h val="0.16641005672949014"/>
        </c:manualLayout>
      </c:layout>
      <c:overlay val="0"/>
      <c:spPr>
        <a:solidFill>
          <a:schemeClr val="bg1"/>
        </a:solid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Q5: Where was your biological father born (if known)? </a:t>
            </a:r>
          </a:p>
        </c:rich>
      </c:tx>
      <c:layout>
        <c:manualLayout>
          <c:xMode val="edge"/>
          <c:yMode val="edge"/>
          <c:x val="1.4760962699962006E-2"/>
          <c:y val="2.0326015135703718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78243950849428"/>
          <c:y val="0.15430455276135466"/>
          <c:w val="0.88064611326569242"/>
          <c:h val="0.7064477018227393"/>
        </c:manualLayout>
      </c:layout>
      <c:barChart>
        <c:barDir val="col"/>
        <c:grouping val="clustered"/>
        <c:varyColors val="0"/>
        <c:ser>
          <c:idx val="0"/>
          <c:order val="0"/>
          <c:tx>
            <c:strRef>
              <c:f>'UK vs IRL figures'!$C$49</c:f>
              <c:strCache>
                <c:ptCount val="1"/>
                <c:pt idx="0">
                  <c:v>UK-born (142)</c:v>
                </c:pt>
              </c:strCache>
            </c:strRef>
          </c:tx>
          <c:spPr>
            <a:solidFill>
              <a:schemeClr val="accent1"/>
            </a:solidFill>
            <a:ln>
              <a:noFill/>
            </a:ln>
            <a:effectLst/>
          </c:spPr>
          <c:invertIfNegative val="0"/>
          <c:dLbls>
            <c:dLbl>
              <c:idx val="0"/>
              <c:layout>
                <c:manualLayout>
                  <c:x val="-2.7855153203342744E-3"/>
                  <c:y val="1.0666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E6-BB4A-9234-DEBBCC39D06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'UK vs IRL figures'!$B$50:$B$53</c:f>
              <c:strCache>
                <c:ptCount val="4"/>
                <c:pt idx="0">
                  <c:v>Ireland</c:v>
                </c:pt>
                <c:pt idx="1">
                  <c:v>UK</c:v>
                </c:pt>
                <c:pt idx="2">
                  <c:v>USA/Canada</c:v>
                </c:pt>
                <c:pt idx="3">
                  <c:v>Other</c:v>
                </c:pt>
              </c:strCache>
            </c:strRef>
          </c:cat>
          <c:val>
            <c:numRef>
              <c:f>'UK vs IRL figures'!$C$50:$C$53</c:f>
              <c:numCache>
                <c:formatCode>0%</c:formatCode>
                <c:ptCount val="4"/>
                <c:pt idx="0">
                  <c:v>0.21126760563380281</c:v>
                </c:pt>
                <c:pt idx="1">
                  <c:v>0.647887323943662</c:v>
                </c:pt>
                <c:pt idx="2">
                  <c:v>8.4507042253521125E-2</c:v>
                </c:pt>
                <c:pt idx="3">
                  <c:v>5.6338028169014086E-2</c:v>
                </c:pt>
              </c:numCache>
            </c:numRef>
          </c:val>
          <c:extLst>
            <c:ext xmlns:c16="http://schemas.microsoft.com/office/drawing/2014/chart" uri="{C3380CC4-5D6E-409C-BE32-E72D297353CC}">
              <c16:uniqueId val="{00000001-51E6-BB4A-9234-DEBBCC39D061}"/>
            </c:ext>
          </c:extLst>
        </c:ser>
        <c:ser>
          <c:idx val="1"/>
          <c:order val="1"/>
          <c:tx>
            <c:strRef>
              <c:f>'UK vs IRL figures'!$D$49</c:f>
              <c:strCache>
                <c:ptCount val="1"/>
                <c:pt idx="0">
                  <c:v>Ireland-born (61)</c:v>
                </c:pt>
              </c:strCache>
            </c:strRef>
          </c:tx>
          <c:spPr>
            <a:solidFill>
              <a:srgbClr val="92D050"/>
            </a:solidFill>
            <a:ln>
              <a:noFill/>
            </a:ln>
            <a:effectLst/>
          </c:spPr>
          <c:invertIfNegative val="0"/>
          <c:dLbls>
            <c:dLbl>
              <c:idx val="0"/>
              <c:layout>
                <c:manualLayout>
                  <c:x val="0"/>
                  <c:y val="1.0666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E6-BB4A-9234-DEBBCC39D06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'UK vs IRL figures'!$B$50:$B$53</c:f>
              <c:strCache>
                <c:ptCount val="4"/>
                <c:pt idx="0">
                  <c:v>Ireland</c:v>
                </c:pt>
                <c:pt idx="1">
                  <c:v>UK</c:v>
                </c:pt>
                <c:pt idx="2">
                  <c:v>USA/Canada</c:v>
                </c:pt>
                <c:pt idx="3">
                  <c:v>Other</c:v>
                </c:pt>
              </c:strCache>
            </c:strRef>
          </c:cat>
          <c:val>
            <c:numRef>
              <c:f>'UK vs IRL figures'!$D$50:$D$53</c:f>
              <c:numCache>
                <c:formatCode>0%</c:formatCode>
                <c:ptCount val="4"/>
                <c:pt idx="0">
                  <c:v>0.88524590163934425</c:v>
                </c:pt>
                <c:pt idx="1">
                  <c:v>4.9180327868852458E-2</c:v>
                </c:pt>
                <c:pt idx="2">
                  <c:v>0</c:v>
                </c:pt>
                <c:pt idx="3">
                  <c:v>6.5573770491803282E-2</c:v>
                </c:pt>
              </c:numCache>
            </c:numRef>
          </c:val>
          <c:extLst>
            <c:ext xmlns:c16="http://schemas.microsoft.com/office/drawing/2014/chart" uri="{C3380CC4-5D6E-409C-BE32-E72D297353CC}">
              <c16:uniqueId val="{00000003-51E6-BB4A-9234-DEBBCC39D061}"/>
            </c:ext>
          </c:extLst>
        </c:ser>
        <c:dLbls>
          <c:showLegendKey val="0"/>
          <c:showVal val="0"/>
          <c:showCatName val="0"/>
          <c:showSerName val="0"/>
          <c:showPercent val="0"/>
          <c:showBubbleSize val="0"/>
        </c:dLbls>
        <c:gapWidth val="100"/>
        <c:overlap val="-27"/>
        <c:axId val="1551947072"/>
        <c:axId val="1551948720"/>
      </c:barChart>
      <c:catAx>
        <c:axId val="155194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51948720"/>
        <c:crosses val="autoZero"/>
        <c:auto val="1"/>
        <c:lblAlgn val="ctr"/>
        <c:lblOffset val="100"/>
        <c:tickMarkSkip val="1"/>
        <c:noMultiLvlLbl val="0"/>
      </c:catAx>
      <c:valAx>
        <c:axId val="15519487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51947072"/>
        <c:crosses val="autoZero"/>
        <c:crossBetween val="between"/>
      </c:valAx>
      <c:spPr>
        <a:noFill/>
        <a:ln>
          <a:noFill/>
        </a:ln>
        <a:effectLst/>
      </c:spPr>
    </c:plotArea>
    <c:legend>
      <c:legendPos val="b"/>
      <c:layout>
        <c:manualLayout>
          <c:xMode val="edge"/>
          <c:yMode val="edge"/>
          <c:x val="0.67426087754005792"/>
          <c:y val="0.21035338278706214"/>
          <c:w val="0.24516226237111377"/>
          <c:h val="0.17078552480173453"/>
        </c:manualLayout>
      </c:layout>
      <c:overlay val="0"/>
      <c:spPr>
        <a:solidFill>
          <a:schemeClr val="bg1"/>
        </a:solid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spc="0" baseline="0">
                <a:solidFill>
                  <a:schemeClr val="tx1">
                    <a:lumMod val="65000"/>
                    <a:lumOff val="35000"/>
                  </a:schemeClr>
                </a:solidFill>
                <a:latin typeface="+mn-lt"/>
                <a:ea typeface="+mn-ea"/>
                <a:cs typeface="+mn-cs"/>
              </a:defRPr>
            </a:pPr>
            <a:r>
              <a:rPr lang="en-GB" sz="1800" b="1" i="0" baseline="0">
                <a:effectLst/>
              </a:rPr>
              <a:t>Q6. Did DNA help you identify your biological mother? - UK vs Ireland</a:t>
            </a:r>
          </a:p>
          <a:p>
            <a:pPr>
              <a:defRPr sz="1600" b="1"/>
            </a:pPr>
            <a:endParaRPr lang="en-GB" sz="1600">
              <a:effectLst/>
            </a:endParaRPr>
          </a:p>
        </c:rich>
      </c:tx>
      <c:layout>
        <c:manualLayout>
          <c:xMode val="edge"/>
          <c:yMode val="edge"/>
          <c:x val="5.0467279456176762E-3"/>
          <c:y val="2.0325932619078352E-2"/>
        </c:manualLayout>
      </c:layout>
      <c:overlay val="0"/>
      <c:spPr>
        <a:noFill/>
        <a:ln>
          <a:noFill/>
        </a:ln>
        <a:effectLst/>
      </c:spPr>
      <c:txPr>
        <a:bodyPr rot="0" spcFirstLastPara="1" vertOverflow="ellipsis" vert="horz" wrap="square" anchor="t" anchorCtr="0"/>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991225826013625E-2"/>
          <c:y val="0.15430455276135466"/>
          <c:w val="0.8640716525957719"/>
          <c:h val="0.7064477018227393"/>
        </c:manualLayout>
      </c:layout>
      <c:barChart>
        <c:barDir val="col"/>
        <c:grouping val="clustered"/>
        <c:varyColors val="0"/>
        <c:ser>
          <c:idx val="0"/>
          <c:order val="0"/>
          <c:tx>
            <c:strRef>
              <c:f>'UK vs IRL figures'!$H$74</c:f>
              <c:strCache>
                <c:ptCount val="1"/>
                <c:pt idx="0">
                  <c:v>UK-born</c:v>
                </c:pt>
              </c:strCache>
            </c:strRef>
          </c:tx>
          <c:spPr>
            <a:solidFill>
              <a:schemeClr val="accent1"/>
            </a:solidFill>
            <a:ln>
              <a:noFill/>
            </a:ln>
            <a:effectLst/>
          </c:spPr>
          <c:invertIfNegative val="0"/>
          <c:dLbls>
            <c:dLbl>
              <c:idx val="0"/>
              <c:layout>
                <c:manualLayout>
                  <c:x val="-2.7855153203342744E-3"/>
                  <c:y val="1.0666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D2-CA49-94ED-DAC252055F0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'UK vs IRL figures'!$B$75:$F$79</c:f>
              <c:strCache>
                <c:ptCount val="5"/>
                <c:pt idx="0">
                  <c:v>Yes</c:v>
                </c:pt>
                <c:pt idx="1">
                  <c:v>No, but I have been able to identify my maternal grandparents</c:v>
                </c:pt>
                <c:pt idx="2">
                  <c:v>No, but I have been able to identify specific maternal ancestors</c:v>
                </c:pt>
                <c:pt idx="3">
                  <c:v>No, not yet</c:v>
                </c:pt>
                <c:pt idx="4">
                  <c:v>No, I already knew who she was</c:v>
                </c:pt>
              </c:strCache>
            </c:strRef>
          </c:cat>
          <c:val>
            <c:numRef>
              <c:f>'UK vs IRL figures'!$H$75:$H$79</c:f>
              <c:numCache>
                <c:formatCode>0.0%</c:formatCode>
                <c:ptCount val="5"/>
                <c:pt idx="0">
                  <c:v>0.13368983957219252</c:v>
                </c:pt>
                <c:pt idx="1">
                  <c:v>1.6042780748663103E-2</c:v>
                </c:pt>
                <c:pt idx="2">
                  <c:v>3.2085561497326207E-2</c:v>
                </c:pt>
                <c:pt idx="3">
                  <c:v>4.2780748663101602E-2</c:v>
                </c:pt>
                <c:pt idx="4">
                  <c:v>0.77540106951871657</c:v>
                </c:pt>
              </c:numCache>
            </c:numRef>
          </c:val>
          <c:extLst>
            <c:ext xmlns:c16="http://schemas.microsoft.com/office/drawing/2014/chart" uri="{C3380CC4-5D6E-409C-BE32-E72D297353CC}">
              <c16:uniqueId val="{00000001-26D2-CA49-94ED-DAC252055F03}"/>
            </c:ext>
          </c:extLst>
        </c:ser>
        <c:ser>
          <c:idx val="1"/>
          <c:order val="1"/>
          <c:tx>
            <c:strRef>
              <c:f>'UK vs IRL figures'!$I$74</c:f>
              <c:strCache>
                <c:ptCount val="1"/>
                <c:pt idx="0">
                  <c:v>Ireland-born</c:v>
                </c:pt>
              </c:strCache>
            </c:strRef>
          </c:tx>
          <c:spPr>
            <a:solidFill>
              <a:srgbClr val="92D050"/>
            </a:solidFill>
            <a:ln>
              <a:noFill/>
            </a:ln>
            <a:effectLst/>
          </c:spPr>
          <c:invertIfNegative val="0"/>
          <c:dLbls>
            <c:dLbl>
              <c:idx val="0"/>
              <c:layout>
                <c:manualLayout>
                  <c:x val="0"/>
                  <c:y val="1.0666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D2-CA49-94ED-DAC252055F0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'UK vs IRL figures'!$B$75:$F$79</c:f>
              <c:strCache>
                <c:ptCount val="5"/>
                <c:pt idx="0">
                  <c:v>Yes</c:v>
                </c:pt>
                <c:pt idx="1">
                  <c:v>No, but I have been able to identify my maternal grandparents</c:v>
                </c:pt>
                <c:pt idx="2">
                  <c:v>No, but I have been able to identify specific maternal ancestors</c:v>
                </c:pt>
                <c:pt idx="3">
                  <c:v>No, not yet</c:v>
                </c:pt>
                <c:pt idx="4">
                  <c:v>No, I already knew who she was</c:v>
                </c:pt>
              </c:strCache>
            </c:strRef>
          </c:cat>
          <c:val>
            <c:numRef>
              <c:f>'UK vs IRL figures'!$I$75:$I$79</c:f>
              <c:numCache>
                <c:formatCode>0.0%</c:formatCode>
                <c:ptCount val="5"/>
                <c:pt idx="0">
                  <c:v>0.24324324324324326</c:v>
                </c:pt>
                <c:pt idx="1">
                  <c:v>6.7567567567567571E-2</c:v>
                </c:pt>
                <c:pt idx="2">
                  <c:v>5.4054054054054057E-2</c:v>
                </c:pt>
                <c:pt idx="3">
                  <c:v>0.16216216216216217</c:v>
                </c:pt>
                <c:pt idx="4">
                  <c:v>0.47297297297297297</c:v>
                </c:pt>
              </c:numCache>
            </c:numRef>
          </c:val>
          <c:extLst>
            <c:ext xmlns:c16="http://schemas.microsoft.com/office/drawing/2014/chart" uri="{C3380CC4-5D6E-409C-BE32-E72D297353CC}">
              <c16:uniqueId val="{00000003-26D2-CA49-94ED-DAC252055F03}"/>
            </c:ext>
          </c:extLst>
        </c:ser>
        <c:dLbls>
          <c:showLegendKey val="0"/>
          <c:showVal val="0"/>
          <c:showCatName val="0"/>
          <c:showSerName val="0"/>
          <c:showPercent val="0"/>
          <c:showBubbleSize val="0"/>
        </c:dLbls>
        <c:gapWidth val="100"/>
        <c:overlap val="-27"/>
        <c:axId val="1551947072"/>
        <c:axId val="1551948720"/>
      </c:barChart>
      <c:catAx>
        <c:axId val="155194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51948720"/>
        <c:crosses val="autoZero"/>
        <c:auto val="1"/>
        <c:lblAlgn val="ctr"/>
        <c:lblOffset val="100"/>
        <c:tickMarkSkip val="1"/>
        <c:noMultiLvlLbl val="0"/>
      </c:catAx>
      <c:valAx>
        <c:axId val="15519487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51947072"/>
        <c:crosses val="autoZero"/>
        <c:crossBetween val="between"/>
      </c:valAx>
      <c:spPr>
        <a:noFill/>
        <a:ln>
          <a:noFill/>
        </a:ln>
        <a:effectLst/>
      </c:spPr>
    </c:plotArea>
    <c:legend>
      <c:legendPos val="b"/>
      <c:layout>
        <c:manualLayout>
          <c:xMode val="edge"/>
          <c:yMode val="edge"/>
          <c:x val="0.10674090424889357"/>
          <c:y val="0.14438642915537198"/>
          <c:w val="0.24516226237111377"/>
          <c:h val="0.12969170861838991"/>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40198725159355"/>
          <c:y val="0.13125925344120015"/>
          <c:w val="0.86978965129358832"/>
          <c:h val="0.71044495061558699"/>
        </c:manualLayout>
      </c:layout>
      <c:barChart>
        <c:barDir val="col"/>
        <c:grouping val="clustered"/>
        <c:varyColors val="0"/>
        <c:ser>
          <c:idx val="0"/>
          <c:order val="0"/>
          <c:tx>
            <c:strRef>
              <c:f>'UK vs IRL figures'!$F$107</c:f>
              <c:strCache>
                <c:ptCount val="1"/>
                <c:pt idx="0">
                  <c:v>Unknown mother</c:v>
                </c:pt>
              </c:strCache>
            </c:strRef>
          </c:tx>
          <c:spPr>
            <a:solidFill>
              <a:schemeClr val="accent1"/>
            </a:solidFill>
            <a:ln>
              <a:noFill/>
            </a:ln>
            <a:effectLst/>
          </c:spPr>
          <c:invertIfNegative val="0"/>
          <c:dPt>
            <c:idx val="0"/>
            <c:invertIfNegative val="0"/>
            <c:bubble3D val="0"/>
            <c:spPr>
              <a:solidFill>
                <a:srgbClr val="FFC000"/>
              </a:solidFill>
              <a:ln>
                <a:solidFill>
                  <a:schemeClr val="accent2"/>
                </a:solidFill>
              </a:ln>
              <a:effectLst/>
            </c:spPr>
            <c:extLst>
              <c:ext xmlns:c16="http://schemas.microsoft.com/office/drawing/2014/chart" uri="{C3380CC4-5D6E-409C-BE32-E72D297353CC}">
                <c16:uniqueId val="{00000003-ED37-EB4B-A05D-EE733F3697AB}"/>
              </c:ext>
            </c:extLst>
          </c:dPt>
          <c:dPt>
            <c:idx val="1"/>
            <c:invertIfNegative val="0"/>
            <c:bubble3D val="0"/>
            <c:spPr>
              <a:solidFill>
                <a:schemeClr val="accent1"/>
              </a:solidFill>
              <a:ln>
                <a:solidFill>
                  <a:schemeClr val="tx2">
                    <a:lumMod val="50000"/>
                  </a:schemeClr>
                </a:solidFill>
              </a:ln>
              <a:effectLst/>
            </c:spPr>
            <c:extLst>
              <c:ext xmlns:c16="http://schemas.microsoft.com/office/drawing/2014/chart" uri="{C3380CC4-5D6E-409C-BE32-E72D297353CC}">
                <c16:uniqueId val="{00000004-ED37-EB4B-A05D-EE733F3697AB}"/>
              </c:ext>
            </c:extLst>
          </c:dPt>
          <c:dPt>
            <c:idx val="2"/>
            <c:invertIfNegative val="0"/>
            <c:bubble3D val="0"/>
            <c:spPr>
              <a:solidFill>
                <a:srgbClr val="92D050"/>
              </a:solidFill>
              <a:ln>
                <a:solidFill>
                  <a:srgbClr val="00B050"/>
                </a:solidFill>
              </a:ln>
              <a:effectLst/>
            </c:spPr>
            <c:extLst>
              <c:ext xmlns:c16="http://schemas.microsoft.com/office/drawing/2014/chart" uri="{C3380CC4-5D6E-409C-BE32-E72D297353CC}">
                <c16:uniqueId val="{00000002-ED37-EB4B-A05D-EE733F3697A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'UK vs IRL figures'!$G$106:$I$106</c:f>
              <c:strCache>
                <c:ptCount val="3"/>
                <c:pt idx="0">
                  <c:v>Total</c:v>
                </c:pt>
                <c:pt idx="1">
                  <c:v>UK-born</c:v>
                </c:pt>
                <c:pt idx="2">
                  <c:v>Ireland-born</c:v>
                </c:pt>
              </c:strCache>
            </c:strRef>
          </c:cat>
          <c:val>
            <c:numRef>
              <c:f>'UK vs IRL figures'!$G$107:$I$107</c:f>
              <c:numCache>
                <c:formatCode>0.0%</c:formatCode>
                <c:ptCount val="3"/>
                <c:pt idx="0">
                  <c:v>0.32</c:v>
                </c:pt>
                <c:pt idx="1">
                  <c:v>0.22459893048128343</c:v>
                </c:pt>
                <c:pt idx="2">
                  <c:v>0.52702702702702697</c:v>
                </c:pt>
              </c:numCache>
            </c:numRef>
          </c:val>
          <c:extLst>
            <c:ext xmlns:c16="http://schemas.microsoft.com/office/drawing/2014/chart" uri="{C3380CC4-5D6E-409C-BE32-E72D297353CC}">
              <c16:uniqueId val="{00000000-ED37-EB4B-A05D-EE733F3697AB}"/>
            </c:ext>
          </c:extLst>
        </c:ser>
        <c:dLbls>
          <c:showLegendKey val="0"/>
          <c:showVal val="0"/>
          <c:showCatName val="0"/>
          <c:showSerName val="0"/>
          <c:showPercent val="0"/>
          <c:showBubbleSize val="0"/>
        </c:dLbls>
        <c:gapWidth val="105"/>
        <c:overlap val="23"/>
        <c:axId val="1290181680"/>
        <c:axId val="1294485392"/>
      </c:barChart>
      <c:catAx>
        <c:axId val="129018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294485392"/>
        <c:crosses val="autoZero"/>
        <c:auto val="1"/>
        <c:lblAlgn val="ctr"/>
        <c:lblOffset val="100"/>
        <c:noMultiLvlLbl val="0"/>
      </c:catAx>
      <c:valAx>
        <c:axId val="1294485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290181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Q12: When you FIRST received your results, what was your closest match? </a:t>
            </a:r>
          </a:p>
          <a:p>
            <a:pPr>
              <a:defRPr sz="1800" b="1"/>
            </a:pPr>
            <a:r>
              <a:rPr lang="en-GB" sz="1800" b="1" i="0" u="none" strike="noStrike" baseline="0">
                <a:effectLst/>
              </a:rPr>
              <a:t> </a:t>
            </a:r>
          </a:p>
        </c:rich>
      </c:tx>
      <c:layout>
        <c:manualLayout>
          <c:xMode val="edge"/>
          <c:yMode val="edge"/>
          <c:x val="8.4945403923957011E-3"/>
          <c:y val="2.349233319519271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A-3893-4241-9AFA-9FE113E5135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3893-4241-9AFA-9FE113E5135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3893-4241-9AFA-9FE113E5135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F17-9E45-ADA1-38A8A075248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893-4241-9AFA-9FE113E5135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893-4241-9AFA-9FE113E5135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8-3893-4241-9AFA-9FE113E5135C}"/>
              </c:ext>
            </c:extLst>
          </c:dPt>
          <c:dLbls>
            <c:dLbl>
              <c:idx val="0"/>
              <c:layout>
                <c:manualLayout>
                  <c:x val="-2.2075055187637969E-3"/>
                  <c:y val="-4.9479166666666692E-2"/>
                </c:manualLayout>
              </c:layout>
              <c:tx>
                <c:rich>
                  <a:bodyPr/>
                  <a:lstStyle/>
                  <a:p>
                    <a:fld id="{1F296561-5D5B-5D4D-9ABD-1767DF1DD1FB}" type="CATEGORYNAME">
                      <a:rPr lang="en-US"/>
                      <a:pPr/>
                      <a:t>[CATEGORY NAME]</a:t>
                    </a:fld>
                    <a:r>
                      <a:rPr lang="en-US" baseline="0"/>
                      <a:t> </a:t>
                    </a:r>
                    <a:fld id="{7B6F99BD-5E75-D74C-9851-EB46F0F19941}" type="PERCENTAGE">
                      <a:rPr lang="en-US" baseline="0"/>
                      <a:pPr/>
                      <a:t>[PERCENTAGE]</a:t>
                    </a:fld>
                    <a:r>
                      <a:rPr lang="en-US" baseline="0"/>
                      <a:t> (2)</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A-3893-4241-9AFA-9FE113E5135C}"/>
                </c:ext>
              </c:extLst>
            </c:dLbl>
            <c:dLbl>
              <c:idx val="1"/>
              <c:layout>
                <c:manualLayout>
                  <c:x val="8.6087962761560805E-2"/>
                  <c:y val="-2.0833298798176542E-2"/>
                </c:manualLayout>
              </c:layout>
              <c:tx>
                <c:rich>
                  <a:bodyPr/>
                  <a:lstStyle/>
                  <a:p>
                    <a:fld id="{83B09EA9-FC84-DF47-B879-FD8BD3F82238}" type="CATEGORYNAME">
                      <a:rPr lang="en-US"/>
                      <a:pPr/>
                      <a:t>[CATEGORY NAME]</a:t>
                    </a:fld>
                    <a:r>
                      <a:rPr lang="en-US"/>
                      <a:t> </a:t>
                    </a:r>
                    <a:fld id="{A08123E5-50D4-0344-8E9B-25365229B6BD}" type="PERCENTAGE">
                      <a:rPr lang="en-US" baseline="0"/>
                      <a:pPr/>
                      <a:t>[PERCENTAGE]</a:t>
                    </a:fld>
                    <a:r>
                      <a:rPr lang="en-US" baseline="0"/>
                      <a:t> (20)</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1364238410596024"/>
                      <c:h val="0.12226562499999998"/>
                    </c:manualLayout>
                  </c15:layout>
                  <c15:dlblFieldTable/>
                  <c15:showDataLabelsRange val="0"/>
                </c:ext>
                <c:ext xmlns:c16="http://schemas.microsoft.com/office/drawing/2014/chart" uri="{C3380CC4-5D6E-409C-BE32-E72D297353CC}">
                  <c16:uniqueId val="{00000007-3893-4241-9AFA-9FE113E5135C}"/>
                </c:ext>
              </c:extLst>
            </c:dLbl>
            <c:dLbl>
              <c:idx val="2"/>
              <c:tx>
                <c:rich>
                  <a:bodyPr/>
                  <a:lstStyle/>
                  <a:p>
                    <a:fld id="{6ED2EF3D-80C5-7F48-89A6-2018BDFDB420}" type="CATEGORYNAME">
                      <a:rPr lang="en-US"/>
                      <a:pPr/>
                      <a:t>[CATEGORY NAME]</a:t>
                    </a:fld>
                    <a:r>
                      <a:rPr lang="en-US" baseline="0"/>
                      <a:t> </a:t>
                    </a:r>
                    <a:fld id="{B5A6A043-F12C-9848-A2A6-D909AC0D5E7B}" type="PERCENTAGE">
                      <a:rPr lang="en-US" baseline="0"/>
                      <a:pPr/>
                      <a:t>[PERCENTAGE]</a:t>
                    </a:fld>
                    <a:r>
                      <a:rPr lang="en-US" baseline="0"/>
                      <a:t> (30)</a:t>
                    </a:r>
                  </a:p>
                </c:rich>
              </c:tx>
              <c:dLblPos val="outEnd"/>
              <c:showLegendKey val="0"/>
              <c:showVal val="1"/>
              <c:showCatName val="1"/>
              <c:showSerName val="0"/>
              <c:showPercent val="1"/>
              <c:showBubbleSize val="0"/>
              <c:separator> </c:separator>
              <c:extLst>
                <c:ext xmlns:c15="http://schemas.microsoft.com/office/drawing/2012/chart" uri="{CE6537A1-D6FC-4f65-9D91-7224C49458BB}">
                  <c15:layout>
                    <c:manualLayout>
                      <c:w val="0.23328918322295802"/>
                      <c:h val="0.12226562499999998"/>
                    </c:manualLayout>
                  </c15:layout>
                  <c15:dlblFieldTable/>
                  <c15:showDataLabelsRange val="0"/>
                </c:ext>
                <c:ext xmlns:c16="http://schemas.microsoft.com/office/drawing/2014/chart" uri="{C3380CC4-5D6E-409C-BE32-E72D297353CC}">
                  <c16:uniqueId val="{00000006-3893-4241-9AFA-9FE113E5135C}"/>
                </c:ext>
              </c:extLst>
            </c:dLbl>
            <c:dLbl>
              <c:idx val="3"/>
              <c:tx>
                <c:rich>
                  <a:bodyPr/>
                  <a:lstStyle/>
                  <a:p>
                    <a:fld id="{92B8A7C7-45A0-AD44-A333-D7901E6DBD4D}" type="CATEGORYNAME">
                      <a:rPr lang="en-US"/>
                      <a:pPr/>
                      <a:t>[CATEGORY NAME]</a:t>
                    </a:fld>
                    <a:r>
                      <a:rPr lang="en-US" baseline="0"/>
                      <a:t> </a:t>
                    </a:r>
                    <a:fld id="{8435CBC9-AC71-6E48-8112-3261E9025608}" type="PERCENTAGE">
                      <a:rPr lang="en-US" baseline="0"/>
                      <a:pPr/>
                      <a:t>[PERCENTAGE]</a:t>
                    </a:fld>
                    <a:r>
                      <a:rPr lang="en-US" baseline="0"/>
                      <a:t> (58)</a:t>
                    </a:r>
                  </a:p>
                </c:rich>
              </c:tx>
              <c:dLblPos val="outEnd"/>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FF17-9E45-ADA1-38A8A0752485}"/>
                </c:ext>
              </c:extLst>
            </c:dLbl>
            <c:dLbl>
              <c:idx val="4"/>
              <c:layout>
                <c:manualLayout>
                  <c:x val="2.2075924284298901E-3"/>
                  <c:y val="-1.5625102526246718E-2"/>
                </c:manualLayout>
              </c:layout>
              <c:tx>
                <c:rich>
                  <a:bodyPr/>
                  <a:lstStyle/>
                  <a:p>
                    <a:fld id="{0E977EF5-8B90-B84F-9452-60EBFFF53577}" type="CATEGORYNAME">
                      <a:rPr lang="en-US"/>
                      <a:pPr/>
                      <a:t>[CATEGORY NAME]</a:t>
                    </a:fld>
                    <a:r>
                      <a:rPr lang="en-US" baseline="0"/>
                      <a:t> </a:t>
                    </a:r>
                    <a:fld id="{9DCEE9D7-7970-ED47-BE9D-D2E161F27FE8}" type="PERCENTAGE">
                      <a:rPr lang="en-US" baseline="0"/>
                      <a:pPr/>
                      <a:t>[PERCENTAGE]</a:t>
                    </a:fld>
                    <a:r>
                      <a:rPr lang="en-US" baseline="0"/>
                      <a:t> (92)</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4743929359823394"/>
                      <c:h val="0.12226562499999998"/>
                    </c:manualLayout>
                  </c15:layout>
                  <c15:dlblFieldTable/>
                  <c15:showDataLabelsRange val="0"/>
                </c:ext>
                <c:ext xmlns:c16="http://schemas.microsoft.com/office/drawing/2014/chart" uri="{C3380CC4-5D6E-409C-BE32-E72D297353CC}">
                  <c16:uniqueId val="{00000009-3893-4241-9AFA-9FE113E5135C}"/>
                </c:ext>
              </c:extLst>
            </c:dLbl>
            <c:dLbl>
              <c:idx val="5"/>
              <c:layout>
                <c:manualLayout>
                  <c:x val="-2.2075055187637978E-2"/>
                  <c:y val="-4.4270730807086663E-2"/>
                </c:manualLayout>
              </c:layout>
              <c:tx>
                <c:rich>
                  <a:bodyPr/>
                  <a:lstStyle/>
                  <a:p>
                    <a:fld id="{B83F96E0-CCCE-9B42-9655-A26ED5EF7AB1}" type="CATEGORYNAME">
                      <a:rPr lang="en-US"/>
                      <a:pPr/>
                      <a:t>[CATEGORY NAME]</a:t>
                    </a:fld>
                    <a:r>
                      <a:rPr lang="en-US" baseline="0"/>
                      <a:t> </a:t>
                    </a:r>
                    <a:fld id="{28FF67B5-0951-C440-AD88-68E9AB32F879}" type="PERCENTAGE">
                      <a:rPr lang="en-US" baseline="0"/>
                      <a:pPr/>
                      <a:t>[PERCENTAGE]</a:t>
                    </a:fld>
                    <a:r>
                      <a:rPr lang="en-US" baseline="0"/>
                      <a:t> (51)</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6483443708609272"/>
                      <c:h val="8.4114583333333326E-2"/>
                    </c:manualLayout>
                  </c15:layout>
                  <c15:dlblFieldTable/>
                  <c15:showDataLabelsRange val="0"/>
                </c:ext>
                <c:ext xmlns:c16="http://schemas.microsoft.com/office/drawing/2014/chart" uri="{C3380CC4-5D6E-409C-BE32-E72D297353CC}">
                  <c16:uniqueId val="{0000000B-3893-4241-9AFA-9FE113E5135C}"/>
                </c:ext>
              </c:extLst>
            </c:dLbl>
            <c:dLbl>
              <c:idx val="6"/>
              <c:layout>
                <c:manualLayout>
                  <c:x val="-0.10375275938189847"/>
                  <c:y val="1.8229166666666644E-2"/>
                </c:manualLayout>
              </c:layout>
              <c:tx>
                <c:rich>
                  <a:bodyPr/>
                  <a:lstStyle/>
                  <a:p>
                    <a:fld id="{CCB40C17-7D5F-E14C-BAE8-ABF03DD5383D}" type="CATEGORYNAME">
                      <a:rPr lang="en-US"/>
                      <a:pPr/>
                      <a:t>[CATEGORY NAME]</a:t>
                    </a:fld>
                    <a:r>
                      <a:rPr lang="en-US" baseline="0"/>
                      <a:t>  </a:t>
                    </a:r>
                    <a:fld id="{DF1D9B63-F4FC-F242-B3C0-8D7F65165997}" type="PERCENTAGE">
                      <a:rPr lang="en-US" baseline="0"/>
                      <a:pPr/>
                      <a:t>[PERCENTAGE]</a:t>
                    </a:fld>
                    <a:r>
                      <a:rPr lang="en-US" baseline="0"/>
                      <a:t> (23)</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3893-4241-9AFA-9FE113E5135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'Q12. Initial Matches'!$E$286:$E$292</c:f>
              <c:strCache>
                <c:ptCount val="7"/>
                <c:pt idx="0">
                  <c:v>Parent(s)</c:v>
                </c:pt>
                <c:pt idx="1">
                  <c:v>Sibling(s) or Half-Sibling(s)</c:v>
                </c:pt>
                <c:pt idx="2">
                  <c:v>Aunt/Uncle/Niece/Nephew</c:v>
                </c:pt>
                <c:pt idx="3">
                  <c:v>First Cousin(s) or Half First Cousin</c:v>
                </c:pt>
                <c:pt idx="4">
                  <c:v>Second Cousin(s) or Half Second Cousin</c:v>
                </c:pt>
                <c:pt idx="5">
                  <c:v>Third Cousins</c:v>
                </c:pt>
                <c:pt idx="6">
                  <c:v>Fourth Cousins</c:v>
                </c:pt>
              </c:strCache>
            </c:strRef>
          </c:cat>
          <c:val>
            <c:numRef>
              <c:f>'Q12. Initial Matches'!$F$286:$F$292</c:f>
              <c:numCache>
                <c:formatCode>General</c:formatCode>
                <c:ptCount val="7"/>
                <c:pt idx="0">
                  <c:v>2</c:v>
                </c:pt>
                <c:pt idx="1">
                  <c:v>20</c:v>
                </c:pt>
                <c:pt idx="2">
                  <c:v>30</c:v>
                </c:pt>
                <c:pt idx="3">
                  <c:v>58</c:v>
                </c:pt>
                <c:pt idx="4">
                  <c:v>92</c:v>
                </c:pt>
                <c:pt idx="5">
                  <c:v>51</c:v>
                </c:pt>
                <c:pt idx="6">
                  <c:v>23</c:v>
                </c:pt>
              </c:numCache>
            </c:numRef>
          </c:val>
          <c:extLst>
            <c:ext xmlns:c16="http://schemas.microsoft.com/office/drawing/2014/chart" uri="{C3380CC4-5D6E-409C-BE32-E72D297353CC}">
              <c16:uniqueId val="{00000000-3893-4241-9AFA-9FE113E5135C}"/>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F-FF17-9E45-ADA1-38A8A0752485}"/>
              </c:ext>
            </c:extLst>
          </c:dPt>
          <c:cat>
            <c:strRef>
              <c:f>'Q12. Initial Matches'!$E$286:$E$292</c:f>
              <c:strCache>
                <c:ptCount val="7"/>
                <c:pt idx="0">
                  <c:v>Parent(s)</c:v>
                </c:pt>
                <c:pt idx="1">
                  <c:v>Sibling(s) or Half-Sibling(s)</c:v>
                </c:pt>
                <c:pt idx="2">
                  <c:v>Aunt/Uncle/Niece/Nephew</c:v>
                </c:pt>
                <c:pt idx="3">
                  <c:v>First Cousin(s) or Half First Cousin</c:v>
                </c:pt>
                <c:pt idx="4">
                  <c:v>Second Cousin(s) or Half Second Cousin</c:v>
                </c:pt>
                <c:pt idx="5">
                  <c:v>Third Cousins</c:v>
                </c:pt>
                <c:pt idx="6">
                  <c:v>Fourth Cousins</c:v>
                </c:pt>
              </c:strCache>
            </c:strRef>
          </c:cat>
          <c:val>
            <c:numRef>
              <c:f>'Q12. Initial Matches'!$A$281</c:f>
              <c:numCache>
                <c:formatCode>General</c:formatCode>
                <c:ptCount val="1"/>
                <c:pt idx="0">
                  <c:v>0</c:v>
                </c:pt>
              </c:numCache>
            </c:numRef>
          </c:val>
          <c:extLst>
            <c:ext xmlns:c16="http://schemas.microsoft.com/office/drawing/2014/chart" uri="{C3380CC4-5D6E-409C-BE32-E72D297353CC}">
              <c16:uniqueId val="{00000005-3893-4241-9AFA-9FE113E5135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Q4: Where was your biological mother born (if known)?</a:t>
            </a:r>
          </a:p>
          <a:p>
            <a:pPr>
              <a:defRPr sz="1800" b="1"/>
            </a:pPr>
            <a:endParaRPr lang="en-GB" sz="1800" b="1"/>
          </a:p>
        </c:rich>
      </c:tx>
      <c:layout>
        <c:manualLayout>
          <c:xMode val="edge"/>
          <c:yMode val="edge"/>
          <c:x val="1.3853143357080365E-2"/>
          <c:y val="2.3337222870478411E-3"/>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C5D-AB4C-A0A8-04F128FA8E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C5D-AB4C-A0A8-04F128FA8E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C5D-AB4C-A0A8-04F128FA8E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C5D-AB4C-A0A8-04F128FA8E4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C5D-AB4C-A0A8-04F128FA8E4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C5D-AB4C-A0A8-04F128FA8E4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C5D-AB4C-A0A8-04F128FA8E4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C5D-AB4C-A0A8-04F128FA8E4B}"/>
              </c:ext>
            </c:extLst>
          </c:dPt>
          <c:dLbls>
            <c:dLbl>
              <c:idx val="0"/>
              <c:layout>
                <c:manualLayout>
                  <c:x val="1.4778342972615148E-2"/>
                  <c:y val="-2.6206874743066755E-2"/>
                </c:manualLayout>
              </c:layout>
              <c:tx>
                <c:rich>
                  <a:bodyPr/>
                  <a:lstStyle/>
                  <a:p>
                    <a:fld id="{AC781C70-F6C9-2243-BF7C-35DB5E647271}" type="CATEGORYNAME">
                      <a:rPr lang="en-US"/>
                      <a:pPr/>
                      <a:t>[CATEGORY NAME]</a:t>
                    </a:fld>
                    <a:br>
                      <a:rPr lang="en-US" baseline="0"/>
                    </a:br>
                    <a:fld id="{8630F7D4-D9D1-EF41-8524-7A674068CB10}" type="PERCENTAGE">
                      <a:rPr lang="en-US" baseline="0"/>
                      <a:pPr/>
                      <a:t>[PERCENTAGE]</a:t>
                    </a:fld>
                    <a:r>
                      <a:rPr lang="en-US" baseline="0"/>
                      <a:t> (101)</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C5D-AB4C-A0A8-04F128FA8E4B}"/>
                </c:ext>
              </c:extLst>
            </c:dLbl>
            <c:dLbl>
              <c:idx val="1"/>
              <c:layout>
                <c:manualLayout>
                  <c:x val="-4.2458192725909262E-2"/>
                  <c:y val="-1.0611086099651779E-2"/>
                </c:manualLayout>
              </c:layout>
              <c:tx>
                <c:rich>
                  <a:bodyPr/>
                  <a:lstStyle/>
                  <a:p>
                    <a:fld id="{75C45CDE-8FBD-F04C-84B1-57588BBBF907}" type="CATEGORYNAME">
                      <a:rPr lang="en-US"/>
                      <a:pPr/>
                      <a:t>[CATEGORY NAME]</a:t>
                    </a:fld>
                    <a:br>
                      <a:rPr lang="en-US"/>
                    </a:br>
                    <a:fld id="{CB2736CB-5D70-8349-9B76-A69A07D27051}" type="PERCENTAGE">
                      <a:rPr lang="en-US" baseline="0"/>
                      <a:pPr/>
                      <a:t>[PERCENTAGE]</a:t>
                    </a:fld>
                    <a:r>
                      <a:rPr lang="en-US" baseline="0"/>
                      <a:t> (156)</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C5D-AB4C-A0A8-04F128FA8E4B}"/>
                </c:ext>
              </c:extLst>
            </c:dLbl>
            <c:dLbl>
              <c:idx val="2"/>
              <c:layout>
                <c:manualLayout>
                  <c:x val="-9.4267216597925266E-2"/>
                  <c:y val="1.6322274184805058E-2"/>
                </c:manualLayout>
              </c:layout>
              <c:tx>
                <c:rich>
                  <a:bodyPr/>
                  <a:lstStyle/>
                  <a:p>
                    <a:fld id="{1DAF6D2A-4D2D-5C4C-BC99-DEBBFBCB0AF0}" type="CATEGORYNAME">
                      <a:rPr lang="en-US"/>
                      <a:pPr/>
                      <a:t>[CATEGORY NAME]</a:t>
                    </a:fld>
                    <a:r>
                      <a:rPr lang="en-US" baseline="0"/>
                      <a:t> </a:t>
                    </a:r>
                    <a:br>
                      <a:rPr lang="en-US" baseline="0"/>
                    </a:br>
                    <a:fld id="{FC2DC905-D3EC-3445-AD4B-3602FCBA8299}" type="PERCENTAGE">
                      <a:rPr lang="en-US" baseline="0"/>
                      <a:pPr/>
                      <a:t>[PERCENTAGE]</a:t>
                    </a:fld>
                    <a:r>
                      <a:rPr lang="en-US" baseline="0"/>
                      <a:t> (2)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C5D-AB4C-A0A8-04F128FA8E4B}"/>
                </c:ext>
              </c:extLst>
            </c:dLbl>
            <c:dLbl>
              <c:idx val="3"/>
              <c:layout>
                <c:manualLayout>
                  <c:x val="-6.7173353330833643E-2"/>
                  <c:y val="-2.3724951533917092E-2"/>
                </c:manualLayout>
              </c:layout>
              <c:tx>
                <c:rich>
                  <a:bodyPr/>
                  <a:lstStyle/>
                  <a:p>
                    <a:fld id="{58319947-8334-1141-9228-3112F0996AB7}" type="CATEGORYNAME">
                      <a:rPr lang="en-US"/>
                      <a:pPr/>
                      <a:t>[CATEGORY NAME]</a:t>
                    </a:fld>
                    <a:r>
                      <a:rPr lang="en-US" baseline="0"/>
                      <a:t> </a:t>
                    </a:r>
                    <a:br>
                      <a:rPr lang="en-US" baseline="0"/>
                    </a:br>
                    <a:fld id="{8871E284-717E-4341-8122-F3BAFABAB81D}" type="PERCENTAGE">
                      <a:rPr lang="en-US" baseline="0"/>
                      <a:pPr/>
                      <a:t>[PERCENTAGE]</a:t>
                    </a:fld>
                    <a:r>
                      <a:rPr lang="en-US" baseline="0"/>
                      <a:t> (13)</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C5D-AB4C-A0A8-04F128FA8E4B}"/>
                </c:ext>
              </c:extLst>
            </c:dLbl>
            <c:dLbl>
              <c:idx val="4"/>
              <c:tx>
                <c:rich>
                  <a:bodyPr/>
                  <a:lstStyle/>
                  <a:p>
                    <a:fld id="{5D2981AA-40AD-AD45-BE2D-4BA7FE77E3F1}" type="CATEGORYNAME">
                      <a:rPr lang="en-US"/>
                      <a:pPr/>
                      <a:t>[CATEGORY NAME]</a:t>
                    </a:fld>
                    <a:br>
                      <a:rPr lang="en-US" baseline="0"/>
                    </a:br>
                    <a:fld id="{875664F6-1A5E-6645-9D09-B762FD89E8E3}" type="PERCENTAGE">
                      <a:rPr lang="en-US" baseline="0"/>
                      <a:pPr/>
                      <a:t>[PERCENTAGE]</a:t>
                    </a:fld>
                    <a:r>
                      <a:rPr lang="en-US" baseline="0"/>
                      <a:t> (1)</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DC5D-AB4C-A0A8-04F128FA8E4B}"/>
                </c:ext>
              </c:extLst>
            </c:dLbl>
            <c:dLbl>
              <c:idx val="5"/>
              <c:layout>
                <c:manualLayout>
                  <c:x val="8.2742831119990534E-2"/>
                  <c:y val="-2.7196685011806419E-2"/>
                </c:manualLayout>
              </c:layout>
              <c:tx>
                <c:rich>
                  <a:bodyPr/>
                  <a:lstStyle/>
                  <a:p>
                    <a:fld id="{07273F5C-58F7-574B-89B6-4A1AAD0527B3}" type="CATEGORYNAME">
                      <a:rPr lang="en-US"/>
                      <a:pPr/>
                      <a:t>[CATEGORY NAME]</a:t>
                    </a:fld>
                    <a:br>
                      <a:rPr lang="en-US"/>
                    </a:br>
                    <a:fld id="{A225B2E7-B671-3D45-8ED6-F6A4B272890B}" type="PERCENTAGE">
                      <a:rPr lang="en-US" baseline="0"/>
                      <a:pPr/>
                      <a:t>[PERCENTAGE]</a:t>
                    </a:fld>
                    <a:r>
                      <a:rPr lang="en-US" baseline="0"/>
                      <a:t> (4)</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DC5D-AB4C-A0A8-04F128FA8E4B}"/>
                </c:ext>
              </c:extLst>
            </c:dLbl>
            <c:dLbl>
              <c:idx val="6"/>
              <c:layout>
                <c:manualLayout>
                  <c:x val="-9.5086864141982249E-3"/>
                  <c:y val="-2.9335991694153761E-2"/>
                </c:manualLayout>
              </c:layout>
              <c:tx>
                <c:rich>
                  <a:bodyPr/>
                  <a:lstStyle/>
                  <a:p>
                    <a:fld id="{9895CD23-12F5-334B-B920-EECF6E4F4ECB}" type="CATEGORYNAME">
                      <a:rPr lang="en-US"/>
                      <a:pPr/>
                      <a:t>[CATEGORY NAME]</a:t>
                    </a:fld>
                    <a:br>
                      <a:rPr lang="en-US" baseline="0"/>
                    </a:br>
                    <a:fld id="{EA5A30F8-AD9A-BC42-BA33-C42F8F24E1D7}" type="PERCENTAGE">
                      <a:rPr lang="en-US" baseline="0"/>
                      <a:pPr/>
                      <a:t>[PERCENTAGE]</a:t>
                    </a:fld>
                    <a:r>
                      <a:rPr lang="en-US" baseline="0"/>
                      <a:t> (7)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DC5D-AB4C-A0A8-04F128FA8E4B}"/>
                </c:ext>
              </c:extLst>
            </c:dLbl>
            <c:dLbl>
              <c:idx val="7"/>
              <c:tx>
                <c:rich>
                  <a:bodyPr/>
                  <a:lstStyle/>
                  <a:p>
                    <a:fld id="{C6D850B8-B03D-3043-B194-864BC683B603}" type="CATEGORYNAME">
                      <a:rPr lang="en-US"/>
                      <a:pPr/>
                      <a:t>[CATEGORY NAME]</a:t>
                    </a:fld>
                    <a:br>
                      <a:rPr lang="en-US" baseline="0"/>
                    </a:br>
                    <a:fld id="{C06F7F7E-6150-A540-A220-CA30FF40B49B}" type="PERCENTAGE">
                      <a:rPr lang="en-US" baseline="0"/>
                      <a:pPr/>
                      <a:t>[PERCENTAGE]</a:t>
                    </a:fld>
                    <a:r>
                      <a:rPr lang="en-US" baseline="0"/>
                      <a:t> (2)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DC5D-AB4C-A0A8-04F128FA8E4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 Sample figures 277'!$B$102:$B$107</c:f>
              <c:strCache>
                <c:ptCount val="6"/>
                <c:pt idx="0">
                  <c:v>Ireland</c:v>
                </c:pt>
                <c:pt idx="1">
                  <c:v>UK</c:v>
                </c:pt>
                <c:pt idx="2">
                  <c:v>USA/Canada</c:v>
                </c:pt>
                <c:pt idx="3">
                  <c:v>Other</c:v>
                </c:pt>
                <c:pt idx="4">
                  <c:v>Don't know</c:v>
                </c:pt>
                <c:pt idx="5">
                  <c:v>No answer</c:v>
                </c:pt>
              </c:strCache>
            </c:strRef>
          </c:cat>
          <c:val>
            <c:numRef>
              <c:f>'Total Sample figures 277'!$C$102:$C$107</c:f>
              <c:numCache>
                <c:formatCode>General</c:formatCode>
                <c:ptCount val="6"/>
                <c:pt idx="0">
                  <c:v>101</c:v>
                </c:pt>
                <c:pt idx="1">
                  <c:v>156</c:v>
                </c:pt>
                <c:pt idx="2">
                  <c:v>2</c:v>
                </c:pt>
                <c:pt idx="3">
                  <c:v>13</c:v>
                </c:pt>
                <c:pt idx="4">
                  <c:v>1</c:v>
                </c:pt>
                <c:pt idx="5">
                  <c:v>4</c:v>
                </c:pt>
              </c:numCache>
            </c:numRef>
          </c:val>
          <c:extLst>
            <c:ext xmlns:c16="http://schemas.microsoft.com/office/drawing/2014/chart" uri="{C3380CC4-5D6E-409C-BE32-E72D297353CC}">
              <c16:uniqueId val="{00000010-DC5D-AB4C-A0A8-04F128FA8E4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rgbClr val="0070C0"/>
                </a:solidFill>
                <a:latin typeface="+mn-lt"/>
                <a:ea typeface="+mn-ea"/>
                <a:cs typeface="+mn-cs"/>
              </a:defRPr>
            </a:pPr>
            <a:r>
              <a:rPr lang="en-GB" sz="1800" b="0" i="0" u="none" strike="noStrike" baseline="0">
                <a:solidFill>
                  <a:srgbClr val="0070C0"/>
                </a:solidFill>
                <a:effectLst/>
              </a:rPr>
              <a:t>Bettinger's 2015/2016 Survey</a:t>
            </a:r>
          </a:p>
          <a:p>
            <a:pPr>
              <a:defRPr sz="1800">
                <a:solidFill>
                  <a:srgbClr val="0070C0"/>
                </a:solidFill>
              </a:defRPr>
            </a:pPr>
            <a:endParaRPr lang="en-GB" sz="1800">
              <a:solidFill>
                <a:srgbClr val="0070C0"/>
              </a:solidFill>
            </a:endParaRPr>
          </a:p>
        </c:rich>
      </c:tx>
      <c:layout>
        <c:manualLayout>
          <c:xMode val="edge"/>
          <c:yMode val="edge"/>
          <c:x val="2.8371834315412559E-2"/>
          <c:y val="2.6041666666666668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rgbClr val="0070C0"/>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A3-B94D-AEA7-C5C45AB3A15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A3-B94D-AEA7-C5C45AB3A15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A3-B94D-AEA7-C5C45AB3A1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A3-B94D-AEA7-C5C45AB3A15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A3-B94D-AEA7-C5C45AB3A15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A3-B94D-AEA7-C5C45AB3A15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7A3-B94D-AEA7-C5C45AB3A150}"/>
              </c:ext>
            </c:extLst>
          </c:dPt>
          <c:dLbls>
            <c:dLbl>
              <c:idx val="0"/>
              <c:layout>
                <c:manualLayout>
                  <c:x val="-2.2075055187637969E-3"/>
                  <c:y val="-4.947916666666669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7A3-B94D-AEA7-C5C45AB3A150}"/>
                </c:ext>
              </c:extLst>
            </c:dLbl>
            <c:dLbl>
              <c:idx val="1"/>
              <c:layout>
                <c:manualLayout>
                  <c:x val="8.8300307660217972E-2"/>
                  <c:y val="2.864593585958005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364238410596024"/>
                      <c:h val="0.12226562499999998"/>
                    </c:manualLayout>
                  </c15:layout>
                </c:ext>
                <c:ext xmlns:c16="http://schemas.microsoft.com/office/drawing/2014/chart" uri="{C3380CC4-5D6E-409C-BE32-E72D297353CC}">
                  <c16:uniqueId val="{00000003-57A3-B94D-AEA7-C5C45AB3A150}"/>
                </c:ext>
              </c:extLst>
            </c:dLbl>
            <c:dLbl>
              <c:idx val="2"/>
              <c:layout>
                <c:manualLayout>
                  <c:x val="7.7262780066398987E-2"/>
                  <c:y val="9.635426919291334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3328918322295802"/>
                      <c:h val="0.12226562499999998"/>
                    </c:manualLayout>
                  </c15:layout>
                </c:ext>
                <c:ext xmlns:c16="http://schemas.microsoft.com/office/drawing/2014/chart" uri="{C3380CC4-5D6E-409C-BE32-E72D297353CC}">
                  <c16:uniqueId val="{00000005-57A3-B94D-AEA7-C5C45AB3A150}"/>
                </c:ext>
              </c:extLst>
            </c:dLbl>
            <c:dLbl>
              <c:idx val="3"/>
              <c:layout>
                <c:manualLayout>
                  <c:x val="-1.3245033112582781E-2"/>
                  <c:y val="0.13541666666666657"/>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57A3-B94D-AEA7-C5C45AB3A150}"/>
                </c:ext>
              </c:extLst>
            </c:dLbl>
            <c:dLbl>
              <c:idx val="4"/>
              <c:layout>
                <c:manualLayout>
                  <c:x val="-0.22958048704176878"/>
                  <c:y val="-2.083343585958005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4743929359823394"/>
                      <c:h val="0.12226562499999998"/>
                    </c:manualLayout>
                  </c15:layout>
                </c:ext>
                <c:ext xmlns:c16="http://schemas.microsoft.com/office/drawing/2014/chart" uri="{C3380CC4-5D6E-409C-BE32-E72D297353CC}">
                  <c16:uniqueId val="{00000009-57A3-B94D-AEA7-C5C45AB3A150}"/>
                </c:ext>
              </c:extLst>
            </c:dLbl>
            <c:dLbl>
              <c:idx val="5"/>
              <c:layout>
                <c:manualLayout>
                  <c:x val="-2.2075055187637978E-2"/>
                  <c:y val="-4.427073080708666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483443708609272"/>
                      <c:h val="8.4114583333333326E-2"/>
                    </c:manualLayout>
                  </c15:layout>
                </c:ext>
                <c:ext xmlns:c16="http://schemas.microsoft.com/office/drawing/2014/chart" uri="{C3380CC4-5D6E-409C-BE32-E72D297353CC}">
                  <c16:uniqueId val="{0000000B-57A3-B94D-AEA7-C5C45AB3A150}"/>
                </c:ext>
              </c:extLst>
            </c:dLbl>
            <c:dLbl>
              <c:idx val="6"/>
              <c:layout>
                <c:manualLayout>
                  <c:x val="-0.10596026490066225"/>
                  <c:y val="3.645833333333333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57A3-B94D-AEA7-C5C45AB3A150}"/>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70C0"/>
                    </a:solidFill>
                    <a:latin typeface="+mn-lt"/>
                    <a:ea typeface="+mn-ea"/>
                    <a:cs typeface="+mn-cs"/>
                  </a:defRPr>
                </a:pPr>
                <a:endParaRPr lang="en-US"/>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'Q12. Initial Matches'!$E$286:$E$292</c:f>
              <c:strCache>
                <c:ptCount val="7"/>
                <c:pt idx="0">
                  <c:v>Parent(s)</c:v>
                </c:pt>
                <c:pt idx="1">
                  <c:v>Sibling(s) or Half-Sibling(s)</c:v>
                </c:pt>
                <c:pt idx="2">
                  <c:v>Aunt/Uncle/Niece/Nephew</c:v>
                </c:pt>
                <c:pt idx="3">
                  <c:v>First Cousin(s) or Half First Cousin</c:v>
                </c:pt>
                <c:pt idx="4">
                  <c:v>Second Cousin(s) or Half Second Cousin</c:v>
                </c:pt>
                <c:pt idx="5">
                  <c:v>Third Cousins</c:v>
                </c:pt>
                <c:pt idx="6">
                  <c:v>Fourth Cousins</c:v>
                </c:pt>
              </c:strCache>
            </c:strRef>
          </c:cat>
          <c:val>
            <c:numRef>
              <c:f>'Q12. Initial Matches'!$Q$286:$Q$292</c:f>
              <c:numCache>
                <c:formatCode>0.0%</c:formatCode>
                <c:ptCount val="7"/>
                <c:pt idx="0">
                  <c:v>1.7000000000000001E-2</c:v>
                </c:pt>
                <c:pt idx="1">
                  <c:v>5.8999999999999997E-2</c:v>
                </c:pt>
                <c:pt idx="2">
                  <c:v>4.7E-2</c:v>
                </c:pt>
                <c:pt idx="3">
                  <c:v>0.20599999999999999</c:v>
                </c:pt>
                <c:pt idx="4">
                  <c:v>0.33600000000000002</c:v>
                </c:pt>
                <c:pt idx="5">
                  <c:v>0.21199999999999999</c:v>
                </c:pt>
                <c:pt idx="6">
                  <c:v>9.7000000000000003E-2</c:v>
                </c:pt>
              </c:numCache>
            </c:numRef>
          </c:val>
          <c:extLst>
            <c:ext xmlns:c16="http://schemas.microsoft.com/office/drawing/2014/chart" uri="{C3380CC4-5D6E-409C-BE32-E72D297353CC}">
              <c16:uniqueId val="{0000000E-57A3-B94D-AEA7-C5C45AB3A15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Q5: Where was your biological father born (if known)?</a:t>
            </a:r>
          </a:p>
          <a:p>
            <a:pPr>
              <a:defRPr sz="1800" b="1"/>
            </a:pPr>
            <a:endParaRPr lang="en-GB" sz="1800" b="1"/>
          </a:p>
        </c:rich>
      </c:tx>
      <c:layout>
        <c:manualLayout>
          <c:xMode val="edge"/>
          <c:yMode val="edge"/>
          <c:x val="1.3853143357080365E-2"/>
          <c:y val="2.3337222870478411E-3"/>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98-8942-8CA8-B1342CB46DF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98-8942-8CA8-B1342CB46DF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698-8942-8CA8-B1342CB46DF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698-8942-8CA8-B1342CB46DF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698-8942-8CA8-B1342CB46DF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698-8942-8CA8-B1342CB46DF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698-8942-8CA8-B1342CB46DF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698-8942-8CA8-B1342CB46DF9}"/>
              </c:ext>
            </c:extLst>
          </c:dPt>
          <c:dLbls>
            <c:dLbl>
              <c:idx val="0"/>
              <c:layout>
                <c:manualLayout>
                  <c:x val="1.4778322952168292E-2"/>
                  <c:y val="-3.7875577688144875E-2"/>
                </c:manualLayout>
              </c:layout>
              <c:tx>
                <c:rich>
                  <a:bodyPr/>
                  <a:lstStyle/>
                  <a:p>
                    <a:fld id="{AC781C70-F6C9-2243-BF7C-35DB5E647271}" type="CATEGORYNAME">
                      <a:rPr lang="en-US"/>
                      <a:pPr/>
                      <a:t>[CATEGORY NAME]</a:t>
                    </a:fld>
                    <a:br>
                      <a:rPr lang="en-US" baseline="0"/>
                    </a:br>
                    <a:fld id="{8630F7D4-D9D1-EF41-8524-7A674068CB10}" type="PERCENTAGE">
                      <a:rPr lang="en-US" baseline="0"/>
                      <a:pPr/>
                      <a:t>[PERCENTAGE]</a:t>
                    </a:fld>
                    <a:r>
                      <a:rPr lang="en-US" baseline="0"/>
                      <a:t> (92)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698-8942-8CA8-B1342CB46DF9}"/>
                </c:ext>
              </c:extLst>
            </c:dLbl>
            <c:dLbl>
              <c:idx val="1"/>
              <c:layout>
                <c:manualLayout>
                  <c:x val="-0.21223425196850393"/>
                  <c:y val="-5.4951809553560764E-2"/>
                </c:manualLayout>
              </c:layout>
              <c:tx>
                <c:rich>
                  <a:bodyPr/>
                  <a:lstStyle/>
                  <a:p>
                    <a:fld id="{75C45CDE-8FBD-F04C-84B1-57588BBBF907}" type="CATEGORYNAME">
                      <a:rPr lang="en-US"/>
                      <a:pPr/>
                      <a:t>[CATEGORY NAME]</a:t>
                    </a:fld>
                    <a:br>
                      <a:rPr lang="en-US"/>
                    </a:br>
                    <a:r>
                      <a:rPr lang="en-US"/>
                      <a:t>35%</a:t>
                    </a:r>
                    <a:r>
                      <a:rPr lang="en-US" baseline="0"/>
                      <a:t> (98)</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698-8942-8CA8-B1342CB46DF9}"/>
                </c:ext>
              </c:extLst>
            </c:dLbl>
            <c:dLbl>
              <c:idx val="2"/>
              <c:layout>
                <c:manualLayout>
                  <c:x val="-3.9546509578093782E-2"/>
                  <c:y val="1.8655996471852749E-2"/>
                </c:manualLayout>
              </c:layout>
              <c:tx>
                <c:rich>
                  <a:bodyPr/>
                  <a:lstStyle/>
                  <a:p>
                    <a:fld id="{1DAF6D2A-4D2D-5C4C-BC99-DEBBFBCB0AF0}" type="CATEGORYNAME">
                      <a:rPr lang="en-US"/>
                      <a:pPr/>
                      <a:t>[CATEGORY NAME]</a:t>
                    </a:fld>
                    <a:r>
                      <a:rPr lang="en-US" baseline="0"/>
                      <a:t> </a:t>
                    </a:r>
                    <a:br>
                      <a:rPr lang="en-US" baseline="0"/>
                    </a:br>
                    <a:fld id="{FC2DC905-D3EC-3445-AD4B-3602FCBA8299}" type="PERCENTAGE">
                      <a:rPr lang="en-US" baseline="0"/>
                      <a:pPr/>
                      <a:t>[PERCENTAGE]</a:t>
                    </a:fld>
                    <a:r>
                      <a:rPr lang="en-US" baseline="0"/>
                      <a:t> (14)</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698-8942-8CA8-B1342CB46DF9}"/>
                </c:ext>
              </c:extLst>
            </c:dLbl>
            <c:dLbl>
              <c:idx val="3"/>
              <c:layout>
                <c:manualLayout>
                  <c:x val="-6.7173353330833643E-2"/>
                  <c:y val="-2.3724951533917092E-2"/>
                </c:manualLayout>
              </c:layout>
              <c:tx>
                <c:rich>
                  <a:bodyPr/>
                  <a:lstStyle/>
                  <a:p>
                    <a:fld id="{58319947-8334-1141-9228-3112F0996AB7}" type="CATEGORYNAME">
                      <a:rPr lang="en-US"/>
                      <a:pPr/>
                      <a:t>[CATEGORY NAME]</a:t>
                    </a:fld>
                    <a:r>
                      <a:rPr lang="en-US" baseline="0"/>
                      <a:t> </a:t>
                    </a:r>
                    <a:br>
                      <a:rPr lang="en-US" baseline="0"/>
                    </a:br>
                    <a:fld id="{8871E284-717E-4341-8122-F3BAFABAB81D}" type="PERCENTAGE">
                      <a:rPr lang="en-US" baseline="0"/>
                      <a:pPr/>
                      <a:t>[PERCENTAGE]</a:t>
                    </a:fld>
                    <a:r>
                      <a:rPr lang="en-US" baseline="0"/>
                      <a:t> (12)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698-8942-8CA8-B1342CB46DF9}"/>
                </c:ext>
              </c:extLst>
            </c:dLbl>
            <c:dLbl>
              <c:idx val="4"/>
              <c:layout>
                <c:manualLayout>
                  <c:x val="-2.7825390762721825E-2"/>
                  <c:y val="-2.5349185494170288E-2"/>
                </c:manualLayout>
              </c:layout>
              <c:tx>
                <c:rich>
                  <a:bodyPr/>
                  <a:lstStyle/>
                  <a:p>
                    <a:fld id="{5D2981AA-40AD-AD45-BE2D-4BA7FE77E3F1}" type="CATEGORYNAME">
                      <a:rPr lang="en-US"/>
                      <a:pPr/>
                      <a:t>[CATEGORY NAME]</a:t>
                    </a:fld>
                    <a:br>
                      <a:rPr lang="en-US" baseline="0"/>
                    </a:br>
                    <a:fld id="{875664F6-1A5E-6645-9D09-B762FD89E8E3}" type="PERCENTAGE">
                      <a:rPr lang="en-US" baseline="0"/>
                      <a:pPr/>
                      <a:t>[PERCENTAGE]</a:t>
                    </a:fld>
                    <a:r>
                      <a:rPr lang="en-US" baseline="0"/>
                      <a:t> (22)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C698-8942-8CA8-B1342CB46DF9}"/>
                </c:ext>
              </c:extLst>
            </c:dLbl>
            <c:dLbl>
              <c:idx val="5"/>
              <c:layout>
                <c:manualLayout>
                  <c:x val="8.2742831119990534E-2"/>
                  <c:y val="-2.7196685011806419E-2"/>
                </c:manualLayout>
              </c:layout>
              <c:tx>
                <c:rich>
                  <a:bodyPr/>
                  <a:lstStyle/>
                  <a:p>
                    <a:fld id="{07273F5C-58F7-574B-89B6-4A1AAD0527B3}" type="CATEGORYNAME">
                      <a:rPr lang="en-US"/>
                      <a:pPr/>
                      <a:t>[CATEGORY NAME]</a:t>
                    </a:fld>
                    <a:br>
                      <a:rPr lang="en-US"/>
                    </a:br>
                    <a:fld id="{A225B2E7-B671-3D45-8ED6-F6A4B272890B}" type="PERCENTAGE">
                      <a:rPr lang="en-US" baseline="0"/>
                      <a:pPr/>
                      <a:t>[PERCENTAGE]</a:t>
                    </a:fld>
                    <a:r>
                      <a:rPr lang="en-US" baseline="0"/>
                      <a:t> (39)</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C698-8942-8CA8-B1342CB46DF9}"/>
                </c:ext>
              </c:extLst>
            </c:dLbl>
            <c:dLbl>
              <c:idx val="6"/>
              <c:layout>
                <c:manualLayout>
                  <c:x val="-9.5086864141982249E-3"/>
                  <c:y val="-2.9335991694153761E-2"/>
                </c:manualLayout>
              </c:layout>
              <c:tx>
                <c:rich>
                  <a:bodyPr/>
                  <a:lstStyle/>
                  <a:p>
                    <a:fld id="{9895CD23-12F5-334B-B920-EECF6E4F4ECB}" type="CATEGORYNAME">
                      <a:rPr lang="en-US"/>
                      <a:pPr/>
                      <a:t>[CATEGORY NAME]</a:t>
                    </a:fld>
                    <a:br>
                      <a:rPr lang="en-US" baseline="0"/>
                    </a:br>
                    <a:fld id="{EA5A30F8-AD9A-BC42-BA33-C42F8F24E1D7}" type="PERCENTAGE">
                      <a:rPr lang="en-US" baseline="0"/>
                      <a:pPr/>
                      <a:t>[PERCENTAGE]</a:t>
                    </a:fld>
                    <a:r>
                      <a:rPr lang="en-US" baseline="0"/>
                      <a:t> (7)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C698-8942-8CA8-B1342CB46DF9}"/>
                </c:ext>
              </c:extLst>
            </c:dLbl>
            <c:dLbl>
              <c:idx val="7"/>
              <c:tx>
                <c:rich>
                  <a:bodyPr/>
                  <a:lstStyle/>
                  <a:p>
                    <a:fld id="{C6D850B8-B03D-3043-B194-864BC683B603}" type="CATEGORYNAME">
                      <a:rPr lang="en-US"/>
                      <a:pPr/>
                      <a:t>[CATEGORY NAME]</a:t>
                    </a:fld>
                    <a:br>
                      <a:rPr lang="en-US" baseline="0"/>
                    </a:br>
                    <a:fld id="{C06F7F7E-6150-A540-A220-CA30FF40B49B}" type="PERCENTAGE">
                      <a:rPr lang="en-US" baseline="0"/>
                      <a:pPr/>
                      <a:t>[PERCENTAGE]</a:t>
                    </a:fld>
                    <a:r>
                      <a:rPr lang="en-US" baseline="0"/>
                      <a:t> (2)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C698-8942-8CA8-B1342CB46DF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 Sample figures 277'!$B$117:$B$122</c:f>
              <c:strCache>
                <c:ptCount val="6"/>
                <c:pt idx="0">
                  <c:v>Ireland</c:v>
                </c:pt>
                <c:pt idx="1">
                  <c:v>UK</c:v>
                </c:pt>
                <c:pt idx="2">
                  <c:v>USA/Canada</c:v>
                </c:pt>
                <c:pt idx="3">
                  <c:v>Other</c:v>
                </c:pt>
                <c:pt idx="4">
                  <c:v>Don't know</c:v>
                </c:pt>
                <c:pt idx="5">
                  <c:v>No answer</c:v>
                </c:pt>
              </c:strCache>
            </c:strRef>
          </c:cat>
          <c:val>
            <c:numRef>
              <c:f>'Total Sample figures 277'!$C$117:$C$122</c:f>
              <c:numCache>
                <c:formatCode>General</c:formatCode>
                <c:ptCount val="6"/>
                <c:pt idx="0">
                  <c:v>92</c:v>
                </c:pt>
                <c:pt idx="1">
                  <c:v>98</c:v>
                </c:pt>
                <c:pt idx="2">
                  <c:v>14</c:v>
                </c:pt>
                <c:pt idx="3">
                  <c:v>12</c:v>
                </c:pt>
                <c:pt idx="4">
                  <c:v>22</c:v>
                </c:pt>
                <c:pt idx="5">
                  <c:v>39</c:v>
                </c:pt>
              </c:numCache>
            </c:numRef>
          </c:val>
          <c:extLst>
            <c:ext xmlns:c16="http://schemas.microsoft.com/office/drawing/2014/chart" uri="{C3380CC4-5D6E-409C-BE32-E72D297353CC}">
              <c16:uniqueId val="{00000010-C698-8942-8CA8-B1342CB46DF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Q8. Did DNA help you identify your biological Father?</a:t>
            </a:r>
          </a:p>
        </c:rich>
      </c:tx>
      <c:layout>
        <c:manualLayout>
          <c:xMode val="edge"/>
          <c:yMode val="edge"/>
          <c:x val="1.3853085917321184E-2"/>
          <c:y val="2.2729353161212478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D6-8E44-B98C-C390CC02A3C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D6-8E44-B98C-C390CC02A3C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AD6-8E44-B98C-C390CC02A3C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AD6-8E44-B98C-C390CC02A3C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AD6-8E44-B98C-C390CC02A3C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AD6-8E44-B98C-C390CC02A3C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AD6-8E44-B98C-C390CC02A3C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AD6-8E44-B98C-C390CC02A3C5}"/>
              </c:ext>
            </c:extLst>
          </c:dPt>
          <c:dLbls>
            <c:dLbl>
              <c:idx val="0"/>
              <c:layout>
                <c:manualLayout>
                  <c:x val="1.7722349178722702E-2"/>
                  <c:y val="-8.2404664029528979E-2"/>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AC781C70-F6C9-2243-BF7C-35DB5E647271}" type="CATEGORYNAME">
                      <a:rPr lang="en-US"/>
                      <a:pPr>
                        <a:defRPr sz="1200" b="1"/>
                      </a:pPr>
                      <a:t>[CATEGORY NAME]</a:t>
                    </a:fld>
                    <a:br>
                      <a:rPr lang="en-US" baseline="0"/>
                    </a:br>
                    <a:fld id="{8630F7D4-D9D1-EF41-8524-7A674068CB10}" type="PERCENTAGE">
                      <a:rPr lang="en-US" baseline="0"/>
                      <a:pPr>
                        <a:defRPr sz="1200" b="1"/>
                      </a:pPr>
                      <a:t>[PERCENTAGE]</a:t>
                    </a:fld>
                    <a:r>
                      <a:rPr lang="en-US" baseline="0"/>
                      <a:t> (130)</a:t>
                    </a: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9.3612944693484898E-2"/>
                      <c:h val="7.6521162151667654E-2"/>
                    </c:manualLayout>
                  </c15:layout>
                  <c15:dlblFieldTable/>
                  <c15:showDataLabelsRange val="0"/>
                </c:ext>
                <c:ext xmlns:c16="http://schemas.microsoft.com/office/drawing/2014/chart" uri="{C3380CC4-5D6E-409C-BE32-E72D297353CC}">
                  <c16:uniqueId val="{00000001-0AD6-8E44-B98C-C390CC02A3C5}"/>
                </c:ext>
              </c:extLst>
            </c:dLbl>
            <c:dLbl>
              <c:idx val="1"/>
              <c:layout>
                <c:manualLayout>
                  <c:x val="-0.11049250454270139"/>
                  <c:y val="-1.2761969514605851E-3"/>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75C45CDE-8FBD-F04C-84B1-57588BBBF907}" type="CATEGORYNAME">
                      <a:rPr lang="en-US"/>
                      <a:pPr>
                        <a:defRPr sz="1200" b="1"/>
                      </a:pPr>
                      <a:t>[CATEGORY NAME]</a:t>
                    </a:fld>
                    <a:br>
                      <a:rPr lang="en-US"/>
                    </a:br>
                    <a:fld id="{CB2736CB-5D70-8349-9B76-A69A07D27051}" type="PERCENTAGE">
                      <a:rPr lang="en-US" baseline="0"/>
                      <a:pPr>
                        <a:defRPr sz="1200" b="1"/>
                      </a:pPr>
                      <a:t>[PERCENTAGE]</a:t>
                    </a:fld>
                    <a:r>
                      <a:rPr lang="en-US" baseline="0"/>
                      <a:t> (21)</a:t>
                    </a: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54510662729658788"/>
                      <c:h val="9.8599766627771299E-2"/>
                    </c:manualLayout>
                  </c15:layout>
                  <c15:dlblFieldTable/>
                  <c15:showDataLabelsRange val="0"/>
                </c:ext>
                <c:ext xmlns:c16="http://schemas.microsoft.com/office/drawing/2014/chart" uri="{C3380CC4-5D6E-409C-BE32-E72D297353CC}">
                  <c16:uniqueId val="{00000003-0AD6-8E44-B98C-C390CC02A3C5}"/>
                </c:ext>
              </c:extLst>
            </c:dLbl>
            <c:dLbl>
              <c:idx val="2"/>
              <c:layout>
                <c:manualLayout>
                  <c:x val="-9.5155949489212355E-3"/>
                  <c:y val="-8.4902103106423252E-2"/>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1DAF6D2A-4D2D-5C4C-BC99-DEBBFBCB0AF0}" type="CATEGORYNAME">
                      <a:rPr lang="en-US"/>
                      <a:pPr>
                        <a:defRPr sz="1200" b="1"/>
                      </a:pPr>
                      <a:t>[CATEGORY NAME]</a:t>
                    </a:fld>
                    <a:r>
                      <a:rPr lang="en-US" baseline="0"/>
                      <a:t> </a:t>
                    </a:r>
                    <a:br>
                      <a:rPr lang="en-US" baseline="0"/>
                    </a:br>
                    <a:fld id="{FC2DC905-D3EC-3445-AD4B-3602FCBA8299}" type="PERCENTAGE">
                      <a:rPr lang="en-US" baseline="0"/>
                      <a:pPr>
                        <a:defRPr sz="1200" b="1"/>
                      </a:pPr>
                      <a:t>[PERCENTAGE]</a:t>
                    </a:fld>
                    <a:r>
                      <a:rPr lang="en-US" baseline="0"/>
                      <a:t> (36)</a:t>
                    </a: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7484701523036265"/>
                      <c:h val="0.14842473745624271"/>
                    </c:manualLayout>
                  </c15:layout>
                  <c15:dlblFieldTable/>
                  <c15:showDataLabelsRange val="0"/>
                </c:ext>
                <c:ext xmlns:c16="http://schemas.microsoft.com/office/drawing/2014/chart" uri="{C3380CC4-5D6E-409C-BE32-E72D297353CC}">
                  <c16:uniqueId val="{00000005-0AD6-8E44-B98C-C390CC02A3C5}"/>
                </c:ext>
              </c:extLst>
            </c:dLbl>
            <c:dLbl>
              <c:idx val="3"/>
              <c:layout>
                <c:manualLayout>
                  <c:x val="-5.3228598828992529E-2"/>
                  <c:y val="2.2949494207039758E-2"/>
                </c:manualLayout>
              </c:layout>
              <c:tx>
                <c:rich>
                  <a:bodyPr/>
                  <a:lstStyle/>
                  <a:p>
                    <a:fld id="{58319947-8334-1141-9228-3112F0996AB7}" type="CATEGORYNAME">
                      <a:rPr lang="en-US"/>
                      <a:pPr/>
                      <a:t>[CATEGORY NAME]</a:t>
                    </a:fld>
                    <a:r>
                      <a:rPr lang="en-US" baseline="0"/>
                      <a:t> </a:t>
                    </a:r>
                    <a:br>
                      <a:rPr lang="en-US" baseline="0"/>
                    </a:br>
                    <a:fld id="{8871E284-717E-4341-8122-F3BAFABAB81D}" type="PERCENTAGE">
                      <a:rPr lang="en-US" baseline="0"/>
                      <a:pPr/>
                      <a:t>[PERCENTAGE]</a:t>
                    </a:fld>
                    <a:r>
                      <a:rPr lang="en-US" baseline="0"/>
                      <a:t> (84)</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AD6-8E44-B98C-C390CC02A3C5}"/>
                </c:ext>
              </c:extLst>
            </c:dLbl>
            <c:dLbl>
              <c:idx val="4"/>
              <c:layout>
                <c:manualLayout>
                  <c:x val="-0.17758561730264483"/>
                  <c:y val="5.9912990747801785E-2"/>
                </c:manualLayout>
              </c:layout>
              <c:tx>
                <c:rich>
                  <a:bodyPr/>
                  <a:lstStyle/>
                  <a:p>
                    <a:fld id="{5D2981AA-40AD-AD45-BE2D-4BA7FE77E3F1}" type="CATEGORYNAME">
                      <a:rPr lang="en-US"/>
                      <a:pPr/>
                      <a:t>[CATEGORY NAME]</a:t>
                    </a:fld>
                    <a:br>
                      <a:rPr lang="en-US" baseline="0"/>
                    </a:br>
                    <a:fld id="{875664F6-1A5E-6645-9D09-B762FD89E8E3}" type="PERCENTAGE">
                      <a:rPr lang="en-US" baseline="0"/>
                      <a:pPr/>
                      <a:t>[PERCENTAGE]</a:t>
                    </a:fld>
                    <a:r>
                      <a:rPr lang="en-US" baseline="0"/>
                      <a:t> (1)</a:t>
                    </a:r>
                  </a:p>
                </c:rich>
              </c:tx>
              <c:dLblPos val="bestFit"/>
              <c:showLegendKey val="0"/>
              <c:showVal val="1"/>
              <c:showCatName val="1"/>
              <c:showSerName val="0"/>
              <c:showPercent val="1"/>
              <c:showBubbleSize val="0"/>
              <c:extLst>
                <c:ext xmlns:c15="http://schemas.microsoft.com/office/drawing/2012/chart" uri="{CE6537A1-D6FC-4f65-9D91-7224C49458BB}">
                  <c15:layout>
                    <c:manualLayout>
                      <c:w val="0.30989589642640819"/>
                      <c:h val="0.10956826137689613"/>
                    </c:manualLayout>
                  </c15:layout>
                  <c15:dlblFieldTable/>
                  <c15:showDataLabelsRange val="0"/>
                </c:ext>
                <c:ext xmlns:c16="http://schemas.microsoft.com/office/drawing/2014/chart" uri="{C3380CC4-5D6E-409C-BE32-E72D297353CC}">
                  <c16:uniqueId val="{00000009-0AD6-8E44-B98C-C390CC02A3C5}"/>
                </c:ext>
              </c:extLst>
            </c:dLbl>
            <c:dLbl>
              <c:idx val="5"/>
              <c:layout>
                <c:manualLayout>
                  <c:x val="8.2742831119990534E-2"/>
                  <c:y val="-2.7196685011806419E-2"/>
                </c:manualLayout>
              </c:layout>
              <c:tx>
                <c:rich>
                  <a:bodyPr/>
                  <a:lstStyle/>
                  <a:p>
                    <a:fld id="{07273F5C-58F7-574B-89B6-4A1AAD0527B3}" type="CATEGORYNAME">
                      <a:rPr lang="en-US"/>
                      <a:pPr/>
                      <a:t>[CATEGORY NAME]</a:t>
                    </a:fld>
                    <a:br>
                      <a:rPr lang="en-US"/>
                    </a:br>
                    <a:fld id="{A225B2E7-B671-3D45-8ED6-F6A4B272890B}" type="PERCENTAGE">
                      <a:rPr lang="en-US" baseline="0"/>
                      <a:pPr/>
                      <a:t>[PERCENTAGE]</a:t>
                    </a:fld>
                    <a:r>
                      <a:rPr lang="en-US" baseline="0"/>
                      <a:t> (4)</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0AD6-8E44-B98C-C390CC02A3C5}"/>
                </c:ext>
              </c:extLst>
            </c:dLbl>
            <c:dLbl>
              <c:idx val="6"/>
              <c:layout>
                <c:manualLayout>
                  <c:x val="-9.5086864141982249E-3"/>
                  <c:y val="-2.9335991694153761E-2"/>
                </c:manualLayout>
              </c:layout>
              <c:tx>
                <c:rich>
                  <a:bodyPr/>
                  <a:lstStyle/>
                  <a:p>
                    <a:fld id="{9895CD23-12F5-334B-B920-EECF6E4F4ECB}" type="CATEGORYNAME">
                      <a:rPr lang="en-US"/>
                      <a:pPr/>
                      <a:t>[CATEGORY NAME]</a:t>
                    </a:fld>
                    <a:br>
                      <a:rPr lang="en-US" baseline="0"/>
                    </a:br>
                    <a:fld id="{EA5A30F8-AD9A-BC42-BA33-C42F8F24E1D7}" type="PERCENTAGE">
                      <a:rPr lang="en-US" baseline="0"/>
                      <a:pPr/>
                      <a:t>[PERCENTAGE]</a:t>
                    </a:fld>
                    <a:r>
                      <a:rPr lang="en-US" baseline="0"/>
                      <a:t> (7)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0AD6-8E44-B98C-C390CC02A3C5}"/>
                </c:ext>
              </c:extLst>
            </c:dLbl>
            <c:dLbl>
              <c:idx val="7"/>
              <c:tx>
                <c:rich>
                  <a:bodyPr/>
                  <a:lstStyle/>
                  <a:p>
                    <a:fld id="{C6D850B8-B03D-3043-B194-864BC683B603}" type="CATEGORYNAME">
                      <a:rPr lang="en-US"/>
                      <a:pPr/>
                      <a:t>[CATEGORY NAME]</a:t>
                    </a:fld>
                    <a:br>
                      <a:rPr lang="en-US" baseline="0"/>
                    </a:br>
                    <a:fld id="{C06F7F7E-6150-A540-A220-CA30FF40B49B}" type="PERCENTAGE">
                      <a:rPr lang="en-US" baseline="0"/>
                      <a:pPr/>
                      <a:t>[PERCENTAGE]</a:t>
                    </a:fld>
                    <a:r>
                      <a:rPr lang="en-US" baseline="0"/>
                      <a:t> (2)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0AD6-8E44-B98C-C390CC02A3C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 Sample figures 277'!$E$133:$E$137</c:f>
              <c:strCache>
                <c:ptCount val="5"/>
                <c:pt idx="0">
                  <c:v>Yes</c:v>
                </c:pt>
                <c:pt idx="1">
                  <c:v>No, but I have been able to identify my paternal grandparents</c:v>
                </c:pt>
                <c:pt idx="2">
                  <c:v>No, but I have been able to identify specific paternal ancestors</c:v>
                </c:pt>
                <c:pt idx="3">
                  <c:v>No, not yet</c:v>
                </c:pt>
                <c:pt idx="4">
                  <c:v>No, I already knew who he was</c:v>
                </c:pt>
              </c:strCache>
            </c:strRef>
          </c:cat>
          <c:val>
            <c:numRef>
              <c:f>'Total Sample figures 277'!$F$133:$F$137</c:f>
              <c:numCache>
                <c:formatCode>0.0%</c:formatCode>
                <c:ptCount val="5"/>
                <c:pt idx="0">
                  <c:v>0.47794117647058826</c:v>
                </c:pt>
                <c:pt idx="1">
                  <c:v>7.720588235294118E-2</c:v>
                </c:pt>
                <c:pt idx="2">
                  <c:v>0.13235294117647059</c:v>
                </c:pt>
                <c:pt idx="3">
                  <c:v>0.30882352941176472</c:v>
                </c:pt>
                <c:pt idx="4">
                  <c:v>3.6764705882352941E-3</c:v>
                </c:pt>
              </c:numCache>
            </c:numRef>
          </c:val>
          <c:extLst>
            <c:ext xmlns:c16="http://schemas.microsoft.com/office/drawing/2014/chart" uri="{C3380CC4-5D6E-409C-BE32-E72D297353CC}">
              <c16:uniqueId val="{00000010-0AD6-8E44-B98C-C390CC02A3C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Q9. How long did it take to identify your biological Father after taking the DNA test?</a:t>
            </a:r>
          </a:p>
        </c:rich>
      </c:tx>
      <c:layout>
        <c:manualLayout>
          <c:xMode val="edge"/>
          <c:yMode val="edge"/>
          <c:x val="1.1859491309554679E-2"/>
          <c:y val="2.0735501517974448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20B-3444-989E-EBA87E9126C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20B-3444-989E-EBA87E9126C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20B-3444-989E-EBA87E9126C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20B-3444-989E-EBA87E9126C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20B-3444-989E-EBA87E9126C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20B-3444-989E-EBA87E9126C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20B-3444-989E-EBA87E9126C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20B-3444-989E-EBA87E9126C7}"/>
              </c:ext>
            </c:extLst>
          </c:dPt>
          <c:dLbls>
            <c:dLbl>
              <c:idx val="0"/>
              <c:layout>
                <c:manualLayout>
                  <c:x val="-1.3708661417322836E-3"/>
                  <c:y val="-3.3208133114049194E-2"/>
                </c:manualLayout>
              </c:layout>
              <c:tx>
                <c:rich>
                  <a:bodyPr/>
                  <a:lstStyle/>
                  <a:p>
                    <a:fld id="{AC781C70-F6C9-2243-BF7C-35DB5E647271}" type="CATEGORYNAME">
                      <a:rPr lang="en-US"/>
                      <a:pPr/>
                      <a:t>[CATEGORY NAME]</a:t>
                    </a:fld>
                    <a:br>
                      <a:rPr lang="en-US" baseline="0"/>
                    </a:br>
                    <a:fld id="{8630F7D4-D9D1-EF41-8524-7A674068CB10}" type="PERCENTAGE">
                      <a:rPr lang="en-US" baseline="0"/>
                      <a:pPr/>
                      <a:t>[PERCENTAGE]</a:t>
                    </a:fld>
                    <a:r>
                      <a:rPr lang="en-US" baseline="0"/>
                      <a:t> (51)</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20B-3444-989E-EBA87E9126C7}"/>
                </c:ext>
              </c:extLst>
            </c:dLbl>
            <c:dLbl>
              <c:idx val="1"/>
              <c:layout>
                <c:manualLayout>
                  <c:x val="-1.7114173228346456E-2"/>
                  <c:y val="-1.276196951460414E-3"/>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75C45CDE-8FBD-F04C-84B1-57588BBBF907}" type="CATEGORYNAME">
                      <a:rPr lang="en-US"/>
                      <a:pPr>
                        <a:defRPr sz="1200" b="1"/>
                      </a:pPr>
                      <a:t>[CATEGORY NAME]</a:t>
                    </a:fld>
                    <a:br>
                      <a:rPr lang="en-US"/>
                    </a:br>
                    <a:fld id="{CB2736CB-5D70-8349-9B76-A69A07D27051}" type="PERCENTAGE">
                      <a:rPr lang="en-US" baseline="0"/>
                      <a:pPr>
                        <a:defRPr sz="1200" b="1"/>
                      </a:pPr>
                      <a:t>[PERCENTAGE]</a:t>
                    </a:fld>
                    <a:r>
                      <a:rPr lang="en-US" baseline="0"/>
                      <a:t> (27)</a:t>
                    </a: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9901685039370079"/>
                      <c:h val="7.9929988331388563E-2"/>
                    </c:manualLayout>
                  </c15:layout>
                  <c15:dlblFieldTable/>
                  <c15:showDataLabelsRange val="0"/>
                </c:ext>
                <c:ext xmlns:c16="http://schemas.microsoft.com/office/drawing/2014/chart" uri="{C3380CC4-5D6E-409C-BE32-E72D297353CC}">
                  <c16:uniqueId val="{00000003-F20B-3444-989E-EBA87E9126C7}"/>
                </c:ext>
              </c:extLst>
            </c:dLbl>
            <c:dLbl>
              <c:idx val="2"/>
              <c:layout>
                <c:manualLayout>
                  <c:x val="-4.733385826771663E-3"/>
                  <c:y val="-1.3781824529895655E-5"/>
                </c:manualLayout>
              </c:layout>
              <c:tx>
                <c:rich>
                  <a:bodyPr/>
                  <a:lstStyle/>
                  <a:p>
                    <a:fld id="{1DAF6D2A-4D2D-5C4C-BC99-DEBBFBCB0AF0}" type="CATEGORYNAME">
                      <a:rPr lang="en-US"/>
                      <a:pPr/>
                      <a:t>[CATEGORY NAME]</a:t>
                    </a:fld>
                    <a:r>
                      <a:rPr lang="en-US" baseline="0"/>
                      <a:t> </a:t>
                    </a:r>
                    <a:br>
                      <a:rPr lang="en-US" baseline="0"/>
                    </a:br>
                    <a:fld id="{FC2DC905-D3EC-3445-AD4B-3602FCBA8299}" type="PERCENTAGE">
                      <a:rPr lang="en-US" baseline="0"/>
                      <a:pPr/>
                      <a:t>[PERCENTAGE]</a:t>
                    </a:fld>
                    <a:r>
                      <a:rPr lang="en-US" baseline="0"/>
                      <a:t> (24)</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20B-3444-989E-EBA87E9126C7}"/>
                </c:ext>
              </c:extLst>
            </c:dLbl>
            <c:dLbl>
              <c:idx val="3"/>
              <c:layout>
                <c:manualLayout>
                  <c:x val="3.6047244094488187E-3"/>
                  <c:y val="-9.7226178116300438E-3"/>
                </c:manualLayout>
              </c:layout>
              <c:tx>
                <c:rich>
                  <a:bodyPr/>
                  <a:lstStyle/>
                  <a:p>
                    <a:fld id="{58319947-8334-1141-9228-3112F0996AB7}" type="CATEGORYNAME">
                      <a:rPr lang="en-US"/>
                      <a:pPr/>
                      <a:t>[CATEGORY NAME]</a:t>
                    </a:fld>
                    <a:r>
                      <a:rPr lang="en-US" baseline="0"/>
                      <a:t> </a:t>
                    </a:r>
                    <a:br>
                      <a:rPr lang="en-US" baseline="0"/>
                    </a:br>
                    <a:fld id="{8871E284-717E-4341-8122-F3BAFABAB81D}" type="PERCENTAGE">
                      <a:rPr lang="en-US" baseline="0"/>
                      <a:pPr/>
                      <a:t>[PERCENTAGE]</a:t>
                    </a:fld>
                    <a:r>
                      <a:rPr lang="en-US" baseline="0"/>
                      <a:t> (28)</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F20B-3444-989E-EBA87E9126C7}"/>
                </c:ext>
              </c:extLst>
            </c:dLbl>
            <c:dLbl>
              <c:idx val="4"/>
              <c:layout>
                <c:manualLayout>
                  <c:x val="-2.5342137736514277E-2"/>
                  <c:y val="7.3915416348919044E-2"/>
                </c:manualLayout>
              </c:layout>
              <c:tx>
                <c:rich>
                  <a:bodyPr/>
                  <a:lstStyle/>
                  <a:p>
                    <a:fld id="{5D2981AA-40AD-AD45-BE2D-4BA7FE77E3F1}" type="CATEGORYNAME">
                      <a:rPr lang="en-US"/>
                      <a:pPr/>
                      <a:t>[CATEGORY NAME]</a:t>
                    </a:fld>
                    <a:br>
                      <a:rPr lang="en-US" baseline="0"/>
                    </a:br>
                    <a:fld id="{875664F6-1A5E-6645-9D09-B762FD89E8E3}" type="PERCENTAGE">
                      <a:rPr lang="en-US" baseline="0"/>
                      <a:pPr/>
                      <a:t>[PERCENTAGE]</a:t>
                    </a:fld>
                    <a:r>
                      <a:rPr lang="en-US" baseline="0"/>
                      <a:t> (187)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20B-3444-989E-EBA87E9126C7}"/>
                </c:ext>
              </c:extLst>
            </c:dLbl>
            <c:dLbl>
              <c:idx val="5"/>
              <c:layout>
                <c:manualLayout>
                  <c:x val="8.2742831119990534E-2"/>
                  <c:y val="-2.7196685011806419E-2"/>
                </c:manualLayout>
              </c:layout>
              <c:tx>
                <c:rich>
                  <a:bodyPr/>
                  <a:lstStyle/>
                  <a:p>
                    <a:fld id="{07273F5C-58F7-574B-89B6-4A1AAD0527B3}" type="CATEGORYNAME">
                      <a:rPr lang="en-US"/>
                      <a:pPr/>
                      <a:t>[CATEGORY NAME]</a:t>
                    </a:fld>
                    <a:br>
                      <a:rPr lang="en-US"/>
                    </a:br>
                    <a:fld id="{A225B2E7-B671-3D45-8ED6-F6A4B272890B}" type="PERCENTAGE">
                      <a:rPr lang="en-US" baseline="0"/>
                      <a:pPr/>
                      <a:t>[PERCENTAGE]</a:t>
                    </a:fld>
                    <a:r>
                      <a:rPr lang="en-US" baseline="0"/>
                      <a:t> (4)</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F20B-3444-989E-EBA87E9126C7}"/>
                </c:ext>
              </c:extLst>
            </c:dLbl>
            <c:dLbl>
              <c:idx val="6"/>
              <c:layout>
                <c:manualLayout>
                  <c:x val="-9.5086864141982249E-3"/>
                  <c:y val="-2.9335991694153761E-2"/>
                </c:manualLayout>
              </c:layout>
              <c:tx>
                <c:rich>
                  <a:bodyPr/>
                  <a:lstStyle/>
                  <a:p>
                    <a:fld id="{9895CD23-12F5-334B-B920-EECF6E4F4ECB}" type="CATEGORYNAME">
                      <a:rPr lang="en-US"/>
                      <a:pPr/>
                      <a:t>[CATEGORY NAME]</a:t>
                    </a:fld>
                    <a:br>
                      <a:rPr lang="en-US" baseline="0"/>
                    </a:br>
                    <a:fld id="{EA5A30F8-AD9A-BC42-BA33-C42F8F24E1D7}" type="PERCENTAGE">
                      <a:rPr lang="en-US" baseline="0"/>
                      <a:pPr/>
                      <a:t>[PERCENTAGE]</a:t>
                    </a:fld>
                    <a:r>
                      <a:rPr lang="en-US" baseline="0"/>
                      <a:t> (7)</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F20B-3444-989E-EBA87E9126C7}"/>
                </c:ext>
              </c:extLst>
            </c:dLbl>
            <c:dLbl>
              <c:idx val="7"/>
              <c:tx>
                <c:rich>
                  <a:bodyPr/>
                  <a:lstStyle/>
                  <a:p>
                    <a:fld id="{C6D850B8-B03D-3043-B194-864BC683B603}" type="CATEGORYNAME">
                      <a:rPr lang="en-US"/>
                      <a:pPr/>
                      <a:t>[CATEGORY NAME]</a:t>
                    </a:fld>
                    <a:br>
                      <a:rPr lang="en-US" baseline="0"/>
                    </a:br>
                    <a:fld id="{C06F7F7E-6150-A540-A220-CA30FF40B49B}" type="PERCENTAGE">
                      <a:rPr lang="en-US" baseline="0"/>
                      <a:pPr/>
                      <a:t>[PERCENTAGE]</a:t>
                    </a:fld>
                    <a:r>
                      <a:rPr lang="en-US" baseline="0"/>
                      <a:t> (2)</a:t>
                    </a:r>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F20B-3444-989E-EBA87E9126C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'Total Sample figures 277'!$B$144:$B$147</c:f>
              <c:strCache>
                <c:ptCount val="4"/>
                <c:pt idx="0">
                  <c:v>&lt;6 months</c:v>
                </c:pt>
                <c:pt idx="1">
                  <c:v>6-12 months</c:v>
                </c:pt>
                <c:pt idx="2">
                  <c:v>12-24 months</c:v>
                </c:pt>
                <c:pt idx="3">
                  <c:v>&gt;24 months</c:v>
                </c:pt>
              </c:strCache>
            </c:strRef>
          </c:cat>
          <c:val>
            <c:numRef>
              <c:f>'Total Sample figures 277'!$C$144:$C$147</c:f>
              <c:numCache>
                <c:formatCode>0%</c:formatCode>
                <c:ptCount val="4"/>
                <c:pt idx="0">
                  <c:v>0.3923076923076923</c:v>
                </c:pt>
                <c:pt idx="1">
                  <c:v>0.2076923076923077</c:v>
                </c:pt>
                <c:pt idx="2">
                  <c:v>0.18461538461538463</c:v>
                </c:pt>
                <c:pt idx="3">
                  <c:v>0.2153846153846154</c:v>
                </c:pt>
              </c:numCache>
            </c:numRef>
          </c:val>
          <c:extLst>
            <c:ext xmlns:c16="http://schemas.microsoft.com/office/drawing/2014/chart" uri="{C3380CC4-5D6E-409C-BE32-E72D297353CC}">
              <c16:uniqueId val="{00000010-F20B-3444-989E-EBA87E9126C7}"/>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Q3: Where were you born?</a:t>
            </a:r>
          </a:p>
          <a:p>
            <a:pPr>
              <a:defRPr sz="1800" b="0" i="0" u="none" strike="noStrike" kern="1200" spc="0" baseline="0">
                <a:solidFill>
                  <a:schemeClr val="tx1">
                    <a:lumMod val="65000"/>
                    <a:lumOff val="35000"/>
                  </a:schemeClr>
                </a:solidFill>
                <a:latin typeface="+mn-lt"/>
                <a:ea typeface="+mn-ea"/>
                <a:cs typeface="+mn-cs"/>
              </a:defRPr>
            </a:pPr>
            <a:endParaRPr lang="en-GB" sz="1800" b="1"/>
          </a:p>
        </c:rich>
      </c:tx>
      <c:layout>
        <c:manualLayout>
          <c:xMode val="edge"/>
          <c:yMode val="edge"/>
          <c:x val="3.0138815338270147E-2"/>
          <c:y val="3.0006522293956953E-2"/>
        </c:manualLayout>
      </c:layout>
      <c:overlay val="0"/>
      <c:spPr>
        <a:noFill/>
        <a:ln>
          <a:noFill/>
        </a:ln>
        <a:effectLst/>
      </c:spPr>
    </c:title>
    <c:autoTitleDeleted val="0"/>
    <c:plotArea>
      <c:layout/>
      <c:pieChart>
        <c:varyColors val="1"/>
        <c:ser>
          <c:idx val="0"/>
          <c:order val="0"/>
          <c:tx>
            <c:strRef>
              <c:f>'Total Sample figures 277'!$B$35</c:f>
              <c:strCache>
                <c:ptCount val="1"/>
                <c:pt idx="0">
                  <c:v>UK</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8-FBA6-7543-B103-EF027CD590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FBA6-7543-B103-EF027CD590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BA6-7543-B103-EF027CD590A1}"/>
              </c:ext>
            </c:extLst>
          </c:dPt>
          <c:dLbls>
            <c:dLbl>
              <c:idx val="0"/>
              <c:layout>
                <c:manualLayout>
                  <c:x val="-1.9845644983461964E-2"/>
                  <c:y val="-0.460984393757503"/>
                </c:manualLayout>
              </c:layout>
              <c:tx>
                <c:rich>
                  <a:bodyPr/>
                  <a:lstStyle/>
                  <a:p>
                    <a:fld id="{712BEA02-CD54-5F42-B5A6-DF5FB9E5164F}" type="CATEGORYNAME">
                      <a:rPr lang="en-US"/>
                      <a:pPr/>
                      <a:t>[CATEGORY NAME]</a:t>
                    </a:fld>
                    <a:r>
                      <a:rPr lang="en-US" baseline="0"/>
                      <a:t> </a:t>
                    </a:r>
                  </a:p>
                  <a:p>
                    <a:fld id="{C925E586-0EF8-6743-8DAC-A59600DF8E09}" type="PERCENTAGE">
                      <a:rPr lang="en-US" baseline="0"/>
                      <a:pPr/>
                      <a:t>[PERCENTAGE]</a:t>
                    </a:fld>
                    <a:r>
                      <a:rPr lang="en-US" baseline="0"/>
                      <a:t> (188)</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FBA6-7543-B103-EF027CD590A1}"/>
                </c:ext>
              </c:extLst>
            </c:dLbl>
            <c:dLbl>
              <c:idx val="1"/>
              <c:layout>
                <c:manualLayout>
                  <c:x val="2.8665931642778392E-2"/>
                  <c:y val="-6.2424969987995196E-2"/>
                </c:manualLayout>
              </c:layout>
              <c:tx>
                <c:rich>
                  <a:bodyPr/>
                  <a:lstStyle/>
                  <a:p>
                    <a:fld id="{41534206-E34D-B241-8535-622DC77BD771}" type="CATEGORYNAME">
                      <a:rPr lang="en-US"/>
                      <a:pPr/>
                      <a:t>[CATEGORY NAME]</a:t>
                    </a:fld>
                    <a:r>
                      <a:rPr lang="en-US" baseline="0"/>
                      <a:t> </a:t>
                    </a:r>
                    <a:fld id="{E90ED795-8DEF-4445-8DFC-C6938E0CF216}" type="PERCENTAGE">
                      <a:rPr lang="en-US" baseline="0"/>
                      <a:pPr/>
                      <a:t>[PERCENTAGE]</a:t>
                    </a:fld>
                    <a:r>
                      <a:rPr lang="en-US" baseline="0"/>
                      <a:t> (74)</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FBA6-7543-B103-EF027CD590A1}"/>
                </c:ext>
              </c:extLst>
            </c:dLbl>
            <c:dLbl>
              <c:idx val="2"/>
              <c:layout>
                <c:manualLayout>
                  <c:x val="1.5435501653803748E-2"/>
                  <c:y val="4.8019207683073226E-3"/>
                </c:manualLayout>
              </c:layout>
              <c:tx>
                <c:rich>
                  <a:bodyPr/>
                  <a:lstStyle/>
                  <a:p>
                    <a:fld id="{1879044D-4A70-414A-BBC1-47A2FF33D5B2}" type="CATEGORYNAME">
                      <a:rPr lang="en-US"/>
                      <a:pPr/>
                      <a:t>[CATEGORY NAME]</a:t>
                    </a:fld>
                    <a:endParaRPr lang="en-US" baseline="0"/>
                  </a:p>
                  <a:p>
                    <a:fld id="{445B6C48-70B4-504C-BB1C-340B177D0C02}" type="PERCENTAGE">
                      <a:rPr lang="en-US" baseline="0"/>
                      <a:pPr/>
                      <a:t>[PERCENTAGE]</a:t>
                    </a:fld>
                    <a:r>
                      <a:rPr lang="en-US" baseline="0"/>
                      <a:t> (15)</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FBA6-7543-B103-EF027CD590A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'Total Sample figures 277'!$B$35:$B$37</c:f>
              <c:strCache>
                <c:ptCount val="3"/>
                <c:pt idx="0">
                  <c:v>UK</c:v>
                </c:pt>
                <c:pt idx="1">
                  <c:v>Ireland</c:v>
                </c:pt>
                <c:pt idx="2">
                  <c:v>USA/Canada</c:v>
                </c:pt>
              </c:strCache>
            </c:strRef>
          </c:cat>
          <c:val>
            <c:numRef>
              <c:f>'Total Sample figures 277'!$C$35:$C$37</c:f>
              <c:numCache>
                <c:formatCode>General</c:formatCode>
                <c:ptCount val="3"/>
                <c:pt idx="0">
                  <c:v>188</c:v>
                </c:pt>
                <c:pt idx="1">
                  <c:v>74</c:v>
                </c:pt>
                <c:pt idx="2">
                  <c:v>15</c:v>
                </c:pt>
              </c:numCache>
            </c:numRef>
          </c:val>
          <c:extLst>
            <c:ext xmlns:c16="http://schemas.microsoft.com/office/drawing/2014/chart" uri="{C3380CC4-5D6E-409C-BE32-E72D297353CC}">
              <c16:uniqueId val="{00000003-FBA6-7543-B103-EF027CD590A1}"/>
            </c:ext>
          </c:extLst>
        </c:ser>
        <c:ser>
          <c:idx val="1"/>
          <c:order val="1"/>
          <c:tx>
            <c:strRef>
              <c:f>'Total Sample figures 277'!$B$36</c:f>
              <c:strCache>
                <c:ptCount val="1"/>
                <c:pt idx="0">
                  <c:v>Ireland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7-EA68-9744-B515-103AEFAEC7E2}"/>
              </c:ext>
            </c:extLst>
          </c:dPt>
          <c:cat>
            <c:strRef>
              <c:f>'Total Sample figures 277'!$B$35:$B$37</c:f>
              <c:strCache>
                <c:ptCount val="3"/>
                <c:pt idx="0">
                  <c:v>UK</c:v>
                </c:pt>
                <c:pt idx="1">
                  <c:v>Ireland</c:v>
                </c:pt>
                <c:pt idx="2">
                  <c:v>USA/Canada</c:v>
                </c:pt>
              </c:strCache>
            </c:strRef>
          </c:cat>
          <c:val>
            <c:numRef>
              <c:f>'Total Sample figures 277'!$C$36</c:f>
              <c:numCache>
                <c:formatCode>General</c:formatCode>
                <c:ptCount val="1"/>
                <c:pt idx="0">
                  <c:v>74</c:v>
                </c:pt>
              </c:numCache>
            </c:numRef>
          </c:val>
          <c:extLst>
            <c:ext xmlns:c16="http://schemas.microsoft.com/office/drawing/2014/chart" uri="{C3380CC4-5D6E-409C-BE32-E72D297353CC}">
              <c16:uniqueId val="{00000006-FBA6-7543-B103-EF027CD590A1}"/>
            </c:ext>
          </c:extLst>
        </c:ser>
        <c:ser>
          <c:idx val="2"/>
          <c:order val="2"/>
          <c:tx>
            <c:strRef>
              <c:f>'Total Sample 277'!#REF!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EA68-9744-B515-103AEFAEC7E2}"/>
              </c:ext>
            </c:extLst>
          </c:dPt>
          <c:cat>
            <c:strRef>
              <c:f>'Total Sample figures 277'!$B$35:$B$37</c:f>
              <c:strCache>
                <c:ptCount val="3"/>
                <c:pt idx="0">
                  <c:v>UK</c:v>
                </c:pt>
                <c:pt idx="1">
                  <c:v>Ireland</c:v>
                </c:pt>
                <c:pt idx="2">
                  <c:v>USA/Canada</c:v>
                </c:pt>
              </c:strCache>
            </c:strRef>
          </c:cat>
          <c:val>
            <c:numRef>
              <c:f>'Total Sample figures 277'!$C$37</c:f>
              <c:numCache>
                <c:formatCode>General</c:formatCode>
                <c:ptCount val="1"/>
                <c:pt idx="0">
                  <c:v>15</c:v>
                </c:pt>
              </c:numCache>
            </c:numRef>
          </c:val>
          <c:extLst>
            <c:ext xmlns:c16="http://schemas.microsoft.com/office/drawing/2014/chart" uri="{C3380CC4-5D6E-409C-BE32-E72D297353CC}">
              <c16:uniqueId val="{00000007-FBA6-7543-B103-EF027CD590A1}"/>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Q3,4,5 - Where were you/your mother/your father born?</a:t>
            </a:r>
          </a:p>
          <a:p>
            <a:pPr>
              <a:defRPr sz="1800" b="1"/>
            </a:pPr>
            <a:endParaRPr lang="en-GB" sz="1800" b="1"/>
          </a:p>
        </c:rich>
      </c:tx>
      <c:layout>
        <c:manualLayout>
          <c:xMode val="edge"/>
          <c:yMode val="edge"/>
          <c:x val="8.8206534217528023E-3"/>
          <c:y val="1.5337423312883436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584066711435978E-2"/>
          <c:y val="0.1354046004681822"/>
          <c:w val="0.88046595805026939"/>
          <c:h val="0.73504734130455918"/>
        </c:manualLayout>
      </c:layout>
      <c:barChart>
        <c:barDir val="col"/>
        <c:grouping val="clustered"/>
        <c:varyColors val="0"/>
        <c:ser>
          <c:idx val="0"/>
          <c:order val="0"/>
          <c:tx>
            <c:strRef>
              <c:f>'Total Sample figures 277'!$C$33</c:f>
              <c:strCache>
                <c:ptCount val="1"/>
                <c:pt idx="0">
                  <c:v>Respondents</c:v>
                </c:pt>
              </c:strCache>
            </c:strRef>
          </c:tx>
          <c:spPr>
            <a:solidFill>
              <a:schemeClr val="accent1"/>
            </a:solidFill>
            <a:ln>
              <a:noFill/>
            </a:ln>
            <a:effectLst/>
          </c:spPr>
          <c:invertIfNegative val="0"/>
          <c:dLbls>
            <c:dLbl>
              <c:idx val="1"/>
              <c:layout>
                <c:manualLayout>
                  <c:x val="-6.862649341989457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2F-7F47-AF59-591702B0D633}"/>
                </c:ext>
              </c:extLst>
            </c:dLbl>
            <c:numFmt formatCode="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Sample figures 277'!$B$35:$B$39</c:f>
              <c:strCache>
                <c:ptCount val="5"/>
                <c:pt idx="0">
                  <c:v>UK</c:v>
                </c:pt>
                <c:pt idx="1">
                  <c:v>Ireland</c:v>
                </c:pt>
                <c:pt idx="2">
                  <c:v>USA/Canada</c:v>
                </c:pt>
                <c:pt idx="3">
                  <c:v>Other</c:v>
                </c:pt>
                <c:pt idx="4">
                  <c:v>Don't know / 
No answer</c:v>
                </c:pt>
              </c:strCache>
            </c:strRef>
          </c:cat>
          <c:val>
            <c:numRef>
              <c:f>'Total Sample figures 277'!$F$35:$F$39</c:f>
              <c:numCache>
                <c:formatCode>0.0%</c:formatCode>
                <c:ptCount val="5"/>
                <c:pt idx="0">
                  <c:v>0.67870036101083031</c:v>
                </c:pt>
                <c:pt idx="1">
                  <c:v>0.26714801444043323</c:v>
                </c:pt>
                <c:pt idx="2">
                  <c:v>5.4151624548736461E-2</c:v>
                </c:pt>
                <c:pt idx="3">
                  <c:v>0</c:v>
                </c:pt>
                <c:pt idx="4">
                  <c:v>0</c:v>
                </c:pt>
              </c:numCache>
            </c:numRef>
          </c:val>
          <c:extLst>
            <c:ext xmlns:c16="http://schemas.microsoft.com/office/drawing/2014/chart" uri="{C3380CC4-5D6E-409C-BE32-E72D297353CC}">
              <c16:uniqueId val="{00000000-A42F-7F47-AF59-591702B0D633}"/>
            </c:ext>
          </c:extLst>
        </c:ser>
        <c:ser>
          <c:idx val="1"/>
          <c:order val="1"/>
          <c:tx>
            <c:strRef>
              <c:f>'Total Sample figures 277'!$D$33</c:f>
              <c:strCache>
                <c:ptCount val="1"/>
                <c:pt idx="0">
                  <c:v>Their Mothers</c:v>
                </c:pt>
              </c:strCache>
            </c:strRef>
          </c:tx>
          <c:spPr>
            <a:solidFill>
              <a:srgbClr val="FFC6F0"/>
            </a:solidFill>
            <a:ln>
              <a:solidFill>
                <a:srgbClr val="C00000"/>
              </a:solidFill>
            </a:ln>
            <a:effectLst/>
          </c:spPr>
          <c:invertIfNegative val="0"/>
          <c:dLbls>
            <c:dLbl>
              <c:idx val="0"/>
              <c:layout>
                <c:manualLayout>
                  <c:x val="3.431324670994728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2F-7F47-AF59-591702B0D633}"/>
                </c:ext>
              </c:extLst>
            </c:dLbl>
            <c:dLbl>
              <c:idx val="1"/>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42F-7F47-AF59-591702B0D633}"/>
                </c:ext>
              </c:extLst>
            </c:dLbl>
            <c:numFmt formatCode="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Sample figures 277'!$B$35:$B$39</c:f>
              <c:strCache>
                <c:ptCount val="5"/>
                <c:pt idx="0">
                  <c:v>UK</c:v>
                </c:pt>
                <c:pt idx="1">
                  <c:v>Ireland</c:v>
                </c:pt>
                <c:pt idx="2">
                  <c:v>USA/Canada</c:v>
                </c:pt>
                <c:pt idx="3">
                  <c:v>Other</c:v>
                </c:pt>
                <c:pt idx="4">
                  <c:v>Don't know / 
No answer</c:v>
                </c:pt>
              </c:strCache>
            </c:strRef>
          </c:cat>
          <c:val>
            <c:numRef>
              <c:f>'Total Sample figures 277'!$G$35:$G$39</c:f>
              <c:numCache>
                <c:formatCode>0.0%</c:formatCode>
                <c:ptCount val="5"/>
                <c:pt idx="0">
                  <c:v>0.56317689530685922</c:v>
                </c:pt>
                <c:pt idx="1">
                  <c:v>0.36462093862815886</c:v>
                </c:pt>
                <c:pt idx="2">
                  <c:v>7.2202166064981952E-3</c:v>
                </c:pt>
                <c:pt idx="3">
                  <c:v>4.6931407942238268E-2</c:v>
                </c:pt>
                <c:pt idx="4">
                  <c:v>1.8050541516245487E-2</c:v>
                </c:pt>
              </c:numCache>
            </c:numRef>
          </c:val>
          <c:extLst>
            <c:ext xmlns:c16="http://schemas.microsoft.com/office/drawing/2014/chart" uri="{C3380CC4-5D6E-409C-BE32-E72D297353CC}">
              <c16:uniqueId val="{00000001-A42F-7F47-AF59-591702B0D633}"/>
            </c:ext>
          </c:extLst>
        </c:ser>
        <c:ser>
          <c:idx val="2"/>
          <c:order val="2"/>
          <c:tx>
            <c:strRef>
              <c:f>'Total Sample figures 277'!$E$33</c:f>
              <c:strCache>
                <c:ptCount val="1"/>
                <c:pt idx="0">
                  <c:v>Their Fathers</c:v>
                </c:pt>
              </c:strCache>
            </c:strRef>
          </c:tx>
          <c:spPr>
            <a:solidFill>
              <a:srgbClr val="79C9FF"/>
            </a:solidFill>
            <a:ln>
              <a:solidFill>
                <a:schemeClr val="accent5">
                  <a:lumMod val="75000"/>
                </a:schemeClr>
              </a:solidFill>
            </a:ln>
            <a:effectLst/>
          </c:spPr>
          <c:invertIfNegative val="0"/>
          <c:dLbls>
            <c:dLbl>
              <c:idx val="0"/>
              <c:layout>
                <c:manualLayout>
                  <c:x val="8.576329331046312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2F-7F47-AF59-591702B0D633}"/>
                </c:ext>
              </c:extLst>
            </c:dLbl>
            <c:dLbl>
              <c:idx val="1"/>
              <c:layout>
                <c:manualLayout>
                  <c:x val="1.0293974012984186E-2"/>
                  <c:y val="-9.015562524508110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2F-7F47-AF59-591702B0D633}"/>
                </c:ext>
              </c:extLst>
            </c:dLbl>
            <c:dLbl>
              <c:idx val="4"/>
              <c:layout>
                <c:manualLayout>
                  <c:x val="5.1469870064919671E-3"/>
                  <c:y val="2.4588181835605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2F-7F47-AF59-591702B0D633}"/>
                </c:ext>
              </c:extLst>
            </c:dLbl>
            <c:numFmt formatCode="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Sample figures 277'!$B$35:$B$39</c:f>
              <c:strCache>
                <c:ptCount val="5"/>
                <c:pt idx="0">
                  <c:v>UK</c:v>
                </c:pt>
                <c:pt idx="1">
                  <c:v>Ireland</c:v>
                </c:pt>
                <c:pt idx="2">
                  <c:v>USA/Canada</c:v>
                </c:pt>
                <c:pt idx="3">
                  <c:v>Other</c:v>
                </c:pt>
                <c:pt idx="4">
                  <c:v>Don't know / 
No answer</c:v>
                </c:pt>
              </c:strCache>
            </c:strRef>
          </c:cat>
          <c:val>
            <c:numRef>
              <c:f>'Total Sample figures 277'!$H$35:$H$39</c:f>
              <c:numCache>
                <c:formatCode>0.0%</c:formatCode>
                <c:ptCount val="5"/>
                <c:pt idx="0">
                  <c:v>0.35379061371841153</c:v>
                </c:pt>
                <c:pt idx="1">
                  <c:v>0.33212996389891697</c:v>
                </c:pt>
                <c:pt idx="2">
                  <c:v>5.0541516245487361E-2</c:v>
                </c:pt>
                <c:pt idx="3">
                  <c:v>4.3321299638989168E-2</c:v>
                </c:pt>
                <c:pt idx="4">
                  <c:v>0.22021660649819494</c:v>
                </c:pt>
              </c:numCache>
            </c:numRef>
          </c:val>
          <c:extLst>
            <c:ext xmlns:c16="http://schemas.microsoft.com/office/drawing/2014/chart" uri="{C3380CC4-5D6E-409C-BE32-E72D297353CC}">
              <c16:uniqueId val="{00000002-A42F-7F47-AF59-591702B0D633}"/>
            </c:ext>
          </c:extLst>
        </c:ser>
        <c:dLbls>
          <c:showLegendKey val="0"/>
          <c:showVal val="0"/>
          <c:showCatName val="0"/>
          <c:showSerName val="0"/>
          <c:showPercent val="0"/>
          <c:showBubbleSize val="0"/>
        </c:dLbls>
        <c:gapWidth val="219"/>
        <c:overlap val="-27"/>
        <c:axId val="1704872016"/>
        <c:axId val="1293462768"/>
      </c:barChart>
      <c:catAx>
        <c:axId val="170487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293462768"/>
        <c:crosses val="autoZero"/>
        <c:auto val="1"/>
        <c:lblAlgn val="ctr"/>
        <c:lblOffset val="100"/>
        <c:noMultiLvlLbl val="0"/>
      </c:catAx>
      <c:valAx>
        <c:axId val="1293462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704872016"/>
        <c:crosses val="autoZero"/>
        <c:crossBetween val="between"/>
      </c:valAx>
      <c:spPr>
        <a:noFill/>
        <a:ln>
          <a:noFill/>
        </a:ln>
        <a:effectLst/>
      </c:spPr>
    </c:plotArea>
    <c:legend>
      <c:legendPos val="r"/>
      <c:layout>
        <c:manualLayout>
          <c:xMode val="edge"/>
          <c:yMode val="edge"/>
          <c:x val="0.64520049702192028"/>
          <c:y val="0.17041858656556819"/>
          <c:w val="0.21019974317961401"/>
          <c:h val="0.19493742311811421"/>
        </c:manualLayout>
      </c:layout>
      <c:overlay val="0"/>
      <c:spPr>
        <a:solidFill>
          <a:schemeClr val="bg1"/>
        </a:solid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'Total Sample figures 277'!$C$232</c:f>
              <c:strCache>
                <c:ptCount val="1"/>
                <c:pt idx="0">
                  <c:v>Yes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Sample figures 277'!$D$231:$G$231</c:f>
              <c:strCache>
                <c:ptCount val="4"/>
                <c:pt idx="0">
                  <c:v>Total</c:v>
                </c:pt>
                <c:pt idx="1">
                  <c:v>UK-born</c:v>
                </c:pt>
                <c:pt idx="2">
                  <c:v>Ireland-born</c:v>
                </c:pt>
                <c:pt idx="3">
                  <c:v>Other-born</c:v>
                </c:pt>
              </c:strCache>
            </c:strRef>
          </c:cat>
          <c:val>
            <c:numRef>
              <c:f>'Total Sample figures 277'!$H$232:$K$232</c:f>
              <c:numCache>
                <c:formatCode>0%</c:formatCode>
                <c:ptCount val="4"/>
                <c:pt idx="0">
                  <c:v>0.8</c:v>
                </c:pt>
                <c:pt idx="1">
                  <c:v>0.79569892473118276</c:v>
                </c:pt>
                <c:pt idx="2">
                  <c:v>0.79729729729729726</c:v>
                </c:pt>
                <c:pt idx="3">
                  <c:v>0.8666666666666667</c:v>
                </c:pt>
              </c:numCache>
            </c:numRef>
          </c:val>
          <c:extLst>
            <c:ext xmlns:c16="http://schemas.microsoft.com/office/drawing/2014/chart" uri="{C3380CC4-5D6E-409C-BE32-E72D297353CC}">
              <c16:uniqueId val="{00000000-B541-B347-BE34-11AAA2470CEA}"/>
            </c:ext>
          </c:extLst>
        </c:ser>
        <c:ser>
          <c:idx val="1"/>
          <c:order val="1"/>
          <c:tx>
            <c:strRef>
              <c:f>'Total Sample figures 277'!$C$233</c:f>
              <c:strCache>
                <c:ptCount val="1"/>
                <c:pt idx="0">
                  <c:v>No</c:v>
                </c:pt>
              </c:strCache>
            </c:strRef>
          </c:tx>
          <c:spPr>
            <a:solidFill>
              <a:schemeClr val="accent2"/>
            </a:solidFill>
            <a:ln>
              <a:noFill/>
            </a:ln>
            <a:effectLst/>
          </c:spPr>
          <c:invertIfNegative val="0"/>
          <c:cat>
            <c:strRef>
              <c:f>'Total Sample figures 277'!$D$231:$G$231</c:f>
              <c:strCache>
                <c:ptCount val="4"/>
                <c:pt idx="0">
                  <c:v>Total</c:v>
                </c:pt>
                <c:pt idx="1">
                  <c:v>UK-born</c:v>
                </c:pt>
                <c:pt idx="2">
                  <c:v>Ireland-born</c:v>
                </c:pt>
                <c:pt idx="3">
                  <c:v>Other-born</c:v>
                </c:pt>
              </c:strCache>
            </c:strRef>
          </c:cat>
          <c:val>
            <c:numRef>
              <c:f>'Total Sample figures 277'!$H$233:$K$233</c:f>
              <c:numCache>
                <c:formatCode>0%</c:formatCode>
                <c:ptCount val="4"/>
                <c:pt idx="0">
                  <c:v>0.2</c:v>
                </c:pt>
                <c:pt idx="1">
                  <c:v>0.20430107526881722</c:v>
                </c:pt>
                <c:pt idx="2">
                  <c:v>0.20270270270270271</c:v>
                </c:pt>
                <c:pt idx="3">
                  <c:v>0.13333333333333333</c:v>
                </c:pt>
              </c:numCache>
            </c:numRef>
          </c:val>
          <c:extLst>
            <c:ext xmlns:c16="http://schemas.microsoft.com/office/drawing/2014/chart" uri="{C3380CC4-5D6E-409C-BE32-E72D297353CC}">
              <c16:uniqueId val="{00000001-B541-B347-BE34-11AAA2470CEA}"/>
            </c:ext>
          </c:extLst>
        </c:ser>
        <c:dLbls>
          <c:showLegendKey val="0"/>
          <c:showVal val="0"/>
          <c:showCatName val="0"/>
          <c:showSerName val="0"/>
          <c:showPercent val="0"/>
          <c:showBubbleSize val="0"/>
        </c:dLbls>
        <c:gapWidth val="219"/>
        <c:overlap val="-27"/>
        <c:axId val="1188427792"/>
        <c:axId val="1188314064"/>
      </c:barChart>
      <c:catAx>
        <c:axId val="118842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8314064"/>
        <c:crosses val="autoZero"/>
        <c:auto val="1"/>
        <c:lblAlgn val="ctr"/>
        <c:lblOffset val="100"/>
        <c:noMultiLvlLbl val="0"/>
      </c:catAx>
      <c:valAx>
        <c:axId val="118831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84277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800" b="1" i="0" u="none" strike="noStrike" kern="1200" spc="0" baseline="0">
                <a:solidFill>
                  <a:schemeClr val="tx1">
                    <a:lumMod val="65000"/>
                    <a:lumOff val="35000"/>
                  </a:schemeClr>
                </a:solidFill>
                <a:latin typeface="+mn-lt"/>
                <a:ea typeface="+mn-ea"/>
                <a:cs typeface="+mn-cs"/>
              </a:defRPr>
            </a:pPr>
            <a:r>
              <a:rPr lang="en-GB" sz="1800" b="1" i="0" u="none" strike="noStrike" baseline="0">
                <a:effectLst/>
              </a:rPr>
              <a:t>Q13: When you FIRST received your results on FTDNA or Gedmatch, </a:t>
            </a:r>
          </a:p>
          <a:p>
            <a:pPr>
              <a:defRPr sz="1800" b="1"/>
            </a:pPr>
            <a:r>
              <a:rPr lang="en-GB" sz="1800" b="1" i="0" u="none" strike="noStrike" baseline="0">
                <a:effectLst/>
              </a:rPr>
              <a:t>did you have any matches that were 3rd cousins or closer, </a:t>
            </a:r>
          </a:p>
          <a:p>
            <a:pPr>
              <a:defRPr sz="1800" b="1"/>
            </a:pPr>
            <a:r>
              <a:rPr lang="en-GB" sz="1800" b="1" i="0" u="none" strike="noStrike" baseline="0">
                <a:effectLst/>
              </a:rPr>
              <a:t>or matches &gt;100 cM? </a:t>
            </a:r>
          </a:p>
          <a:p>
            <a:pPr>
              <a:defRPr sz="1800" b="1"/>
            </a:pPr>
            <a:r>
              <a:rPr lang="en-GB" sz="1800" b="1" i="0" u="none" strike="noStrike" baseline="0"/>
              <a:t> </a:t>
            </a:r>
            <a:endParaRPr lang="en-GB" sz="1800" b="1"/>
          </a:p>
        </c:rich>
      </c:tx>
      <c:layout>
        <c:manualLayout>
          <c:xMode val="edge"/>
          <c:yMode val="edge"/>
          <c:x val="0.14603254052619921"/>
          <c:y val="2.1209623323930699E-2"/>
        </c:manualLayout>
      </c:layout>
      <c:overlay val="0"/>
      <c:spPr>
        <a:noFill/>
        <a:ln>
          <a:noFill/>
        </a:ln>
        <a:effectLst/>
      </c:spPr>
      <c:txPr>
        <a:bodyPr rot="0" spcFirstLastPara="1" vertOverflow="ellipsis" vert="horz" wrap="square" anchor="t" anchorCtr="0"/>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0B6-B94A-A38F-83EB8554EE3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0B6-B94A-A38F-83EB8554EE3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0B6-B94A-A38F-83EB8554EE3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0B6-B94A-A38F-83EB8554EE3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0B6-B94A-A38F-83EB8554EE38}"/>
              </c:ext>
            </c:extLst>
          </c:dPt>
          <c:dLbls>
            <c:dLbl>
              <c:idx val="0"/>
              <c:tx>
                <c:rich>
                  <a:bodyPr/>
                  <a:lstStyle/>
                  <a:p>
                    <a:fld id="{D128A622-A258-3249-9BF6-2A0898CBC2BC}" type="CATEGORYNAME">
                      <a:rPr lang="en-US" sz="1600"/>
                      <a:pPr/>
                      <a:t>[CATEGORY NAME]</a:t>
                    </a:fld>
                    <a:r>
                      <a:rPr lang="en-US" baseline="0"/>
                      <a:t> </a:t>
                    </a:r>
                  </a:p>
                  <a:p>
                    <a:r>
                      <a:rPr lang="en-US" baseline="0"/>
                      <a:t> </a:t>
                    </a:r>
                    <a:fld id="{8C9BAA89-E94C-4842-AF06-92B2F58A8A1F}" type="PERCENTAGE">
                      <a:rPr lang="en-US" baseline="0"/>
                      <a:pPr/>
                      <a:t>[PERCENTAGE]</a:t>
                    </a:fld>
                    <a:r>
                      <a:rPr lang="en-US" baseline="0"/>
                      <a:t> (127)</a:t>
                    </a:r>
                  </a:p>
                </c:rich>
              </c:tx>
              <c:dLblPos val="outEnd"/>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0B6-B94A-A38F-83EB8554EE38}"/>
                </c:ext>
              </c:extLst>
            </c:dLbl>
            <c:dLbl>
              <c:idx val="1"/>
              <c:layout>
                <c:manualLayout>
                  <c:x val="-5.6273307022649821E-2"/>
                  <c:y val="-0.10213567390097752"/>
                </c:manualLayout>
              </c:layout>
              <c:tx>
                <c:rich>
                  <a:bodyPr/>
                  <a:lstStyle/>
                  <a:p>
                    <a:fld id="{3A45FBE8-4D78-3F42-BB55-73131F6E6725}" type="CATEGORYNAME">
                      <a:rPr lang="en-US" sz="1600"/>
                      <a:pPr/>
                      <a:t>[CATEGORY NAME]</a:t>
                    </a:fld>
                    <a:r>
                      <a:rPr lang="en-US" baseline="0"/>
                      <a:t> </a:t>
                    </a:r>
                  </a:p>
                  <a:p>
                    <a:fld id="{ED22EFFC-1CCA-C149-A8FE-BA949DA4C061}" type="PERCENTAGE">
                      <a:rPr lang="en-US" baseline="0"/>
                      <a:pPr/>
                      <a:t>[PERCENTAGE]</a:t>
                    </a:fld>
                    <a:r>
                      <a:rPr lang="en-US" baseline="0"/>
                      <a:t> (82)</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60B6-B94A-A38F-83EB8554EE38}"/>
                </c:ext>
              </c:extLst>
            </c:dLbl>
            <c:dLbl>
              <c:idx val="2"/>
              <c:tx>
                <c:rich>
                  <a:bodyPr/>
                  <a:lstStyle/>
                  <a:p>
                    <a:fld id="{054340A5-A107-EC44-8BFC-E45FA41A9829}" type="CATEGORYNAME">
                      <a:rPr lang="en-US"/>
                      <a:pPr/>
                      <a:t>[CATEGORY NAME]</a:t>
                    </a:fld>
                    <a:r>
                      <a:rPr lang="en-US" baseline="0"/>
                      <a:t> </a:t>
                    </a:r>
                  </a:p>
                  <a:p>
                    <a:fld id="{DD84D5AF-F931-5149-8104-BBCCA1599E33}" type="PERCENTAGE">
                      <a:rPr lang="en-US" baseline="0"/>
                      <a:pPr/>
                      <a:t>[PERCENTAGE]</a:t>
                    </a:fld>
                    <a:r>
                      <a:rPr lang="en-US" baseline="0"/>
                      <a:t> (35)</a:t>
                    </a:r>
                  </a:p>
                </c:rich>
              </c:tx>
              <c:dLblPos val="outEnd"/>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0B6-B94A-A38F-83EB8554EE38}"/>
                </c:ext>
              </c:extLst>
            </c:dLbl>
            <c:dLbl>
              <c:idx val="3"/>
              <c:tx>
                <c:rich>
                  <a:bodyPr/>
                  <a:lstStyle/>
                  <a:p>
                    <a:fld id="{D04C4B56-D63C-AC49-89F9-3D63BF32A0CF}" type="CATEGORYNAME">
                      <a:rPr lang="en-US"/>
                      <a:pPr/>
                      <a:t>[CATEGORY NAME]</a:t>
                    </a:fld>
                    <a:r>
                      <a:rPr lang="en-US" baseline="0"/>
                      <a:t> </a:t>
                    </a:r>
                  </a:p>
                  <a:p>
                    <a:fld id="{91252D8A-AFFB-6049-877C-8A23E3F36E4A}" type="PERCENTAGE">
                      <a:rPr lang="en-US" baseline="0"/>
                      <a:pPr/>
                      <a:t>[PERCENTAGE]</a:t>
                    </a:fld>
                    <a:r>
                      <a:rPr lang="en-US" baseline="0"/>
                      <a:t> (25)</a:t>
                    </a:r>
                  </a:p>
                </c:rich>
              </c:tx>
              <c:dLblPos val="outEnd"/>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60B6-B94A-A38F-83EB8554EE38}"/>
                </c:ext>
              </c:extLst>
            </c:dLbl>
            <c:dLbl>
              <c:idx val="4"/>
              <c:tx>
                <c:rich>
                  <a:bodyPr/>
                  <a:lstStyle/>
                  <a:p>
                    <a:fld id="{8B382771-4DEF-5845-949C-36B7E618C85E}" type="CATEGORYNAME">
                      <a:rPr lang="en-US"/>
                      <a:pPr/>
                      <a:t>[CATEGORY NAME]</a:t>
                    </a:fld>
                    <a:r>
                      <a:rPr lang="en-US" baseline="0"/>
                      <a:t> </a:t>
                    </a:r>
                  </a:p>
                  <a:p>
                    <a:fld id="{3997891A-66ED-9645-9C7E-248897E17085}" type="PERCENTAGE">
                      <a:rPr lang="en-US" baseline="0"/>
                      <a:pPr/>
                      <a:t>[PERCENTAGE]</a:t>
                    </a:fld>
                    <a:r>
                      <a:rPr lang="en-US" baseline="0"/>
                      <a:t> (8)</a:t>
                    </a:r>
                  </a:p>
                </c:rich>
              </c:tx>
              <c:dLblPos val="outEnd"/>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60B6-B94A-A38F-83EB8554EE38}"/>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'Total Sample figures 277'!$C$256:$C$260</c:f>
              <c:strCache>
                <c:ptCount val="5"/>
                <c:pt idx="0">
                  <c:v>Yes</c:v>
                </c:pt>
                <c:pt idx="1">
                  <c:v>No</c:v>
                </c:pt>
                <c:pt idx="2">
                  <c:v>Never used either</c:v>
                </c:pt>
                <c:pt idx="3">
                  <c:v>Don't recall</c:v>
                </c:pt>
                <c:pt idx="4">
                  <c:v>No response</c:v>
                </c:pt>
              </c:strCache>
            </c:strRef>
          </c:cat>
          <c:val>
            <c:numRef>
              <c:f>'Total Sample figures 277'!$D$256:$D$260</c:f>
              <c:numCache>
                <c:formatCode>General</c:formatCode>
                <c:ptCount val="5"/>
                <c:pt idx="0">
                  <c:v>127</c:v>
                </c:pt>
                <c:pt idx="1">
                  <c:v>82</c:v>
                </c:pt>
                <c:pt idx="2">
                  <c:v>35</c:v>
                </c:pt>
                <c:pt idx="3">
                  <c:v>25</c:v>
                </c:pt>
                <c:pt idx="4">
                  <c:v>8</c:v>
                </c:pt>
              </c:numCache>
            </c:numRef>
          </c:val>
          <c:extLst>
            <c:ext xmlns:c16="http://schemas.microsoft.com/office/drawing/2014/chart" uri="{C3380CC4-5D6E-409C-BE32-E72D297353CC}">
              <c16:uniqueId val="{0000000A-60B6-B94A-A38F-83EB8554EE3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5</xdr:col>
      <xdr:colOff>38099</xdr:colOff>
      <xdr:row>2</xdr:row>
      <xdr:rowOff>138546</xdr:rowOff>
    </xdr:from>
    <xdr:to>
      <xdr:col>14</xdr:col>
      <xdr:colOff>207817</xdr:colOff>
      <xdr:row>28</xdr:row>
      <xdr:rowOff>124239</xdr:rowOff>
    </xdr:to>
    <xdr:graphicFrame macro="">
      <xdr:nvGraphicFramePr>
        <xdr:cNvPr id="2" name="Chart 1">
          <a:extLst>
            <a:ext uri="{FF2B5EF4-FFF2-40B4-BE49-F238E27FC236}">
              <a16:creationId xmlns:a16="http://schemas.microsoft.com/office/drawing/2014/main" id="{9533A21B-D408-E54C-AF7C-38C3B813E8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203200</xdr:colOff>
      <xdr:row>6</xdr:row>
      <xdr:rowOff>152401</xdr:rowOff>
    </xdr:from>
    <xdr:to>
      <xdr:col>13</xdr:col>
      <xdr:colOff>88900</xdr:colOff>
      <xdr:row>8</xdr:row>
      <xdr:rowOff>59766</xdr:rowOff>
    </xdr:to>
    <xdr:sp macro="" textlink="">
      <xdr:nvSpPr>
        <xdr:cNvPr id="4" name="Rectangle 3">
          <a:extLst>
            <a:ext uri="{FF2B5EF4-FFF2-40B4-BE49-F238E27FC236}">
              <a16:creationId xmlns:a16="http://schemas.microsoft.com/office/drawing/2014/main" id="{46F333B8-B28E-D445-8FD8-D5A67E9044F3}"/>
            </a:ext>
          </a:extLst>
        </xdr:cNvPr>
        <xdr:cNvSpPr/>
      </xdr:nvSpPr>
      <xdr:spPr>
        <a:xfrm>
          <a:off x="10916024" y="1497107"/>
          <a:ext cx="707464" cy="325718"/>
        </a:xfrm>
        <a:prstGeom prst="rec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cap="none" spc="0">
              <a:ln w="0"/>
              <a:solidFill>
                <a:schemeClr val="tx1"/>
              </a:solidFill>
              <a:effectLst/>
            </a:rPr>
            <a:t>n=277</a:t>
          </a:r>
        </a:p>
      </xdr:txBody>
    </xdr:sp>
    <xdr:clientData/>
  </xdr:twoCellAnchor>
  <xdr:twoCellAnchor>
    <xdr:from>
      <xdr:col>5</xdr:col>
      <xdr:colOff>12700</xdr:colOff>
      <xdr:row>100</xdr:row>
      <xdr:rowOff>88900</xdr:rowOff>
    </xdr:from>
    <xdr:to>
      <xdr:col>13</xdr:col>
      <xdr:colOff>215900</xdr:colOff>
      <xdr:row>128</xdr:row>
      <xdr:rowOff>44450</xdr:rowOff>
    </xdr:to>
    <xdr:graphicFrame macro="">
      <xdr:nvGraphicFramePr>
        <xdr:cNvPr id="5" name="Chart 4">
          <a:extLst>
            <a:ext uri="{FF2B5EF4-FFF2-40B4-BE49-F238E27FC236}">
              <a16:creationId xmlns:a16="http://schemas.microsoft.com/office/drawing/2014/main" id="{1D6ED17C-85DF-A54E-8B5A-363A17E54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558800</xdr:colOff>
      <xdr:row>100</xdr:row>
      <xdr:rowOff>88900</xdr:rowOff>
    </xdr:from>
    <xdr:to>
      <xdr:col>20</xdr:col>
      <xdr:colOff>762000</xdr:colOff>
      <xdr:row>128</xdr:row>
      <xdr:rowOff>44450</xdr:rowOff>
    </xdr:to>
    <xdr:graphicFrame macro="">
      <xdr:nvGraphicFramePr>
        <xdr:cNvPr id="6" name="Chart 5">
          <a:extLst>
            <a:ext uri="{FF2B5EF4-FFF2-40B4-BE49-F238E27FC236}">
              <a16:creationId xmlns:a16="http://schemas.microsoft.com/office/drawing/2014/main" id="{4CA6BE01-9D3E-4D4B-8B18-374AA0C24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127000</xdr:colOff>
      <xdr:row>102</xdr:row>
      <xdr:rowOff>0</xdr:rowOff>
    </xdr:from>
    <xdr:to>
      <xdr:col>6</xdr:col>
      <xdr:colOff>12700</xdr:colOff>
      <xdr:row>103</xdr:row>
      <xdr:rowOff>165100</xdr:rowOff>
    </xdr:to>
    <xdr:sp macro="" textlink="">
      <xdr:nvSpPr>
        <xdr:cNvPr id="7" name="Rectangle 6">
          <a:extLst>
            <a:ext uri="{FF2B5EF4-FFF2-40B4-BE49-F238E27FC236}">
              <a16:creationId xmlns:a16="http://schemas.microsoft.com/office/drawing/2014/main" id="{27F10297-2434-974F-9ADE-E499A7521137}"/>
            </a:ext>
          </a:extLst>
        </xdr:cNvPr>
        <xdr:cNvSpPr/>
      </xdr:nvSpPr>
      <xdr:spPr>
        <a:xfrm>
          <a:off x="4610100" y="6972300"/>
          <a:ext cx="711200" cy="368300"/>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cap="none" spc="0">
              <a:ln w="0"/>
              <a:solidFill>
                <a:schemeClr val="tx1"/>
              </a:solidFill>
              <a:effectLst>
                <a:outerShdw blurRad="38100" dist="19050" dir="2700000" algn="tl" rotWithShape="0">
                  <a:schemeClr val="dk1">
                    <a:alpha val="40000"/>
                  </a:schemeClr>
                </a:outerShdw>
              </a:effectLst>
            </a:rPr>
            <a:t>n=277</a:t>
          </a:r>
        </a:p>
      </xdr:txBody>
    </xdr:sp>
    <xdr:clientData/>
  </xdr:twoCellAnchor>
  <xdr:twoCellAnchor>
    <xdr:from>
      <xdr:col>13</xdr:col>
      <xdr:colOff>508000</xdr:colOff>
      <xdr:row>102</xdr:row>
      <xdr:rowOff>63500</xdr:rowOff>
    </xdr:from>
    <xdr:to>
      <xdr:col>14</xdr:col>
      <xdr:colOff>393700</xdr:colOff>
      <xdr:row>104</xdr:row>
      <xdr:rowOff>25400</xdr:rowOff>
    </xdr:to>
    <xdr:sp macro="" textlink="">
      <xdr:nvSpPr>
        <xdr:cNvPr id="8" name="Rectangle 7">
          <a:extLst>
            <a:ext uri="{FF2B5EF4-FFF2-40B4-BE49-F238E27FC236}">
              <a16:creationId xmlns:a16="http://schemas.microsoft.com/office/drawing/2014/main" id="{327E3EBE-4E89-C54E-85F4-65561B4347B8}"/>
            </a:ext>
          </a:extLst>
        </xdr:cNvPr>
        <xdr:cNvSpPr/>
      </xdr:nvSpPr>
      <xdr:spPr>
        <a:xfrm>
          <a:off x="11595100" y="7035800"/>
          <a:ext cx="711200" cy="368300"/>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cap="none" spc="0">
              <a:ln w="0"/>
              <a:solidFill>
                <a:schemeClr val="tx1"/>
              </a:solidFill>
              <a:effectLst>
                <a:outerShdw blurRad="38100" dist="19050" dir="2700000" algn="tl" rotWithShape="0">
                  <a:schemeClr val="dk1">
                    <a:alpha val="40000"/>
                  </a:schemeClr>
                </a:outerShdw>
              </a:effectLst>
            </a:rPr>
            <a:t>n=277</a:t>
          </a:r>
        </a:p>
      </xdr:txBody>
    </xdr:sp>
    <xdr:clientData/>
  </xdr:twoCellAnchor>
  <xdr:twoCellAnchor>
    <xdr:from>
      <xdr:col>14</xdr:col>
      <xdr:colOff>822243</xdr:colOff>
      <xdr:row>130</xdr:row>
      <xdr:rowOff>93535</xdr:rowOff>
    </xdr:from>
    <xdr:to>
      <xdr:col>23</xdr:col>
      <xdr:colOff>1012319</xdr:colOff>
      <xdr:row>157</xdr:row>
      <xdr:rowOff>841</xdr:rowOff>
    </xdr:to>
    <xdr:graphicFrame macro="">
      <xdr:nvGraphicFramePr>
        <xdr:cNvPr id="14" name="Chart 13">
          <a:extLst>
            <a:ext uri="{FF2B5EF4-FFF2-40B4-BE49-F238E27FC236}">
              <a16:creationId xmlns:a16="http://schemas.microsoft.com/office/drawing/2014/main" id="{EBF92709-6587-A440-B506-E62C30B17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1599</xdr:colOff>
      <xdr:row>131</xdr:row>
      <xdr:rowOff>128784</xdr:rowOff>
    </xdr:from>
    <xdr:to>
      <xdr:col>31</xdr:col>
      <xdr:colOff>425015</xdr:colOff>
      <xdr:row>159</xdr:row>
      <xdr:rowOff>1872</xdr:rowOff>
    </xdr:to>
    <xdr:graphicFrame macro="">
      <xdr:nvGraphicFramePr>
        <xdr:cNvPr id="15" name="Chart 14">
          <a:extLst>
            <a:ext uri="{FF2B5EF4-FFF2-40B4-BE49-F238E27FC236}">
              <a16:creationId xmlns:a16="http://schemas.microsoft.com/office/drawing/2014/main" id="{B93CB123-F19C-0B49-A347-E532389F5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380677</xdr:colOff>
      <xdr:row>137</xdr:row>
      <xdr:rowOff>12179</xdr:rowOff>
    </xdr:from>
    <xdr:to>
      <xdr:col>30</xdr:col>
      <xdr:colOff>260607</xdr:colOff>
      <xdr:row>138</xdr:row>
      <xdr:rowOff>103390</xdr:rowOff>
    </xdr:to>
    <xdr:sp macro="" textlink="">
      <xdr:nvSpPr>
        <xdr:cNvPr id="13" name="Rectangle 12">
          <a:extLst>
            <a:ext uri="{FF2B5EF4-FFF2-40B4-BE49-F238E27FC236}">
              <a16:creationId xmlns:a16="http://schemas.microsoft.com/office/drawing/2014/main" id="{4245900D-89B0-534F-A574-B0AD63F72D43}"/>
            </a:ext>
          </a:extLst>
        </xdr:cNvPr>
        <xdr:cNvSpPr/>
      </xdr:nvSpPr>
      <xdr:spPr>
        <a:xfrm>
          <a:off x="25865344" y="29089131"/>
          <a:ext cx="702406" cy="296830"/>
        </a:xfrm>
        <a:prstGeom prst="rec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b="0" cap="none" spc="0">
              <a:ln w="0"/>
              <a:solidFill>
                <a:schemeClr val="tx1"/>
              </a:solidFill>
              <a:effectLst/>
            </a:rPr>
            <a:t>n=130</a:t>
          </a:r>
        </a:p>
      </xdr:txBody>
    </xdr:sp>
    <xdr:clientData/>
  </xdr:twoCellAnchor>
  <xdr:twoCellAnchor>
    <xdr:from>
      <xdr:col>21</xdr:col>
      <xdr:colOff>609697</xdr:colOff>
      <xdr:row>135</xdr:row>
      <xdr:rowOff>18484</xdr:rowOff>
    </xdr:from>
    <xdr:to>
      <xdr:col>22</xdr:col>
      <xdr:colOff>496373</xdr:colOff>
      <xdr:row>136</xdr:row>
      <xdr:rowOff>129796</xdr:rowOff>
    </xdr:to>
    <xdr:sp macro="" textlink="">
      <xdr:nvSpPr>
        <xdr:cNvPr id="16" name="Rectangle 15">
          <a:extLst>
            <a:ext uri="{FF2B5EF4-FFF2-40B4-BE49-F238E27FC236}">
              <a16:creationId xmlns:a16="http://schemas.microsoft.com/office/drawing/2014/main" id="{79A04038-D30A-D04D-B133-0CA6EA764F46}"/>
            </a:ext>
          </a:extLst>
        </xdr:cNvPr>
        <xdr:cNvSpPr/>
      </xdr:nvSpPr>
      <xdr:spPr>
        <a:xfrm>
          <a:off x="18769388" y="29097556"/>
          <a:ext cx="711521" cy="320797"/>
        </a:xfrm>
        <a:prstGeom prst="rec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b="0" cap="none" spc="0">
              <a:ln w="0"/>
              <a:solidFill>
                <a:schemeClr val="tx1"/>
              </a:solidFill>
              <a:effectLst/>
            </a:rPr>
            <a:t>n=272</a:t>
          </a:r>
        </a:p>
      </xdr:txBody>
    </xdr:sp>
    <xdr:clientData/>
  </xdr:twoCellAnchor>
  <xdr:twoCellAnchor>
    <xdr:from>
      <xdr:col>1</xdr:col>
      <xdr:colOff>6351</xdr:colOff>
      <xdr:row>72</xdr:row>
      <xdr:rowOff>196849</xdr:rowOff>
    </xdr:from>
    <xdr:to>
      <xdr:col>6</xdr:col>
      <xdr:colOff>802410</xdr:colOff>
      <xdr:row>98</xdr:row>
      <xdr:rowOff>81972</xdr:rowOff>
    </xdr:to>
    <xdr:graphicFrame macro="">
      <xdr:nvGraphicFramePr>
        <xdr:cNvPr id="3" name="Chart 2">
          <a:extLst>
            <a:ext uri="{FF2B5EF4-FFF2-40B4-BE49-F238E27FC236}">
              <a16:creationId xmlns:a16="http://schemas.microsoft.com/office/drawing/2014/main" id="{EFD659DE-4AD9-D142-A6B7-2325077D06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458354</xdr:colOff>
      <xdr:row>74</xdr:row>
      <xdr:rowOff>135081</xdr:rowOff>
    </xdr:from>
    <xdr:to>
      <xdr:col>6</xdr:col>
      <xdr:colOff>344054</xdr:colOff>
      <xdr:row>76</xdr:row>
      <xdr:rowOff>115454</xdr:rowOff>
    </xdr:to>
    <xdr:sp macro="" textlink="">
      <xdr:nvSpPr>
        <xdr:cNvPr id="17" name="Rectangle 16">
          <a:extLst>
            <a:ext uri="{FF2B5EF4-FFF2-40B4-BE49-F238E27FC236}">
              <a16:creationId xmlns:a16="http://schemas.microsoft.com/office/drawing/2014/main" id="{F1E3996F-3592-6D41-91AC-BA9525451693}"/>
            </a:ext>
          </a:extLst>
        </xdr:cNvPr>
        <xdr:cNvSpPr/>
      </xdr:nvSpPr>
      <xdr:spPr>
        <a:xfrm>
          <a:off x="4961081" y="10756899"/>
          <a:ext cx="716973" cy="396010"/>
        </a:xfrm>
        <a:prstGeom prst="rec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cap="none" spc="0">
              <a:ln w="0"/>
              <a:solidFill>
                <a:schemeClr val="tx1"/>
              </a:solidFill>
              <a:effectLst>
                <a:outerShdw blurRad="38100" dist="19050" dir="2700000" algn="tl" rotWithShape="0">
                  <a:schemeClr val="dk1">
                    <a:alpha val="40000"/>
                  </a:schemeClr>
                </a:outerShdw>
              </a:effectLst>
            </a:rPr>
            <a:t>n=277</a:t>
          </a:r>
        </a:p>
      </xdr:txBody>
    </xdr:sp>
    <xdr:clientData/>
  </xdr:twoCellAnchor>
  <xdr:twoCellAnchor>
    <xdr:from>
      <xdr:col>1</xdr:col>
      <xdr:colOff>0</xdr:colOff>
      <xdr:row>41</xdr:row>
      <xdr:rowOff>0</xdr:rowOff>
    </xdr:from>
    <xdr:to>
      <xdr:col>9</xdr:col>
      <xdr:colOff>12700</xdr:colOff>
      <xdr:row>66</xdr:row>
      <xdr:rowOff>12700</xdr:rowOff>
    </xdr:to>
    <xdr:graphicFrame macro="">
      <xdr:nvGraphicFramePr>
        <xdr:cNvPr id="18" name="Chart 17">
          <a:extLst>
            <a:ext uri="{FF2B5EF4-FFF2-40B4-BE49-F238E27FC236}">
              <a16:creationId xmlns:a16="http://schemas.microsoft.com/office/drawing/2014/main" id="{8FA7408C-F32F-FD43-89F2-F7182CA31E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95250</xdr:colOff>
      <xdr:row>235</xdr:row>
      <xdr:rowOff>196850</xdr:rowOff>
    </xdr:from>
    <xdr:to>
      <xdr:col>8</xdr:col>
      <xdr:colOff>387350</xdr:colOff>
      <xdr:row>249</xdr:row>
      <xdr:rowOff>95250</xdr:rowOff>
    </xdr:to>
    <xdr:graphicFrame macro="">
      <xdr:nvGraphicFramePr>
        <xdr:cNvPr id="19" name="Chart 18">
          <a:extLst>
            <a:ext uri="{FF2B5EF4-FFF2-40B4-BE49-F238E27FC236}">
              <a16:creationId xmlns:a16="http://schemas.microsoft.com/office/drawing/2014/main" id="{DD3521EE-BEAF-9945-AA11-D0BA9C03EA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563186</xdr:colOff>
      <xdr:row>263</xdr:row>
      <xdr:rowOff>458</xdr:rowOff>
    </xdr:from>
    <xdr:to>
      <xdr:col>11</xdr:col>
      <xdr:colOff>353636</xdr:colOff>
      <xdr:row>289</xdr:row>
      <xdr:rowOff>38493</xdr:rowOff>
    </xdr:to>
    <xdr:graphicFrame macro="">
      <xdr:nvGraphicFramePr>
        <xdr:cNvPr id="20" name="Chart 19">
          <a:extLst>
            <a:ext uri="{FF2B5EF4-FFF2-40B4-BE49-F238E27FC236}">
              <a16:creationId xmlns:a16="http://schemas.microsoft.com/office/drawing/2014/main" id="{8126D0AF-A779-1742-BFDC-4B0E010FD1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182253</xdr:colOff>
      <xdr:row>270</xdr:row>
      <xdr:rowOff>22651</xdr:rowOff>
    </xdr:from>
    <xdr:to>
      <xdr:col>8</xdr:col>
      <xdr:colOff>144022</xdr:colOff>
      <xdr:row>271</xdr:row>
      <xdr:rowOff>169333</xdr:rowOff>
    </xdr:to>
    <xdr:sp macro="" textlink="">
      <xdr:nvSpPr>
        <xdr:cNvPr id="21" name="TextBox 20">
          <a:extLst>
            <a:ext uri="{FF2B5EF4-FFF2-40B4-BE49-F238E27FC236}">
              <a16:creationId xmlns:a16="http://schemas.microsoft.com/office/drawing/2014/main" id="{2C39CC48-E857-C143-8BD4-59F9AF03D77E}"/>
            </a:ext>
          </a:extLst>
        </xdr:cNvPr>
        <xdr:cNvSpPr txBox="1"/>
      </xdr:nvSpPr>
      <xdr:spPr>
        <a:xfrm>
          <a:off x="6811653" y="56309051"/>
          <a:ext cx="791502" cy="349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a:t>n=277</a:t>
          </a:r>
        </a:p>
      </xdr:txBody>
    </xdr:sp>
    <xdr:clientData/>
  </xdr:twoCellAnchor>
  <xdr:twoCellAnchor>
    <xdr:from>
      <xdr:col>8</xdr:col>
      <xdr:colOff>825499</xdr:colOff>
      <xdr:row>185</xdr:row>
      <xdr:rowOff>19050</xdr:rowOff>
    </xdr:from>
    <xdr:to>
      <xdr:col>15</xdr:col>
      <xdr:colOff>483576</xdr:colOff>
      <xdr:row>203</xdr:row>
      <xdr:rowOff>25400</xdr:rowOff>
    </xdr:to>
    <xdr:graphicFrame macro="">
      <xdr:nvGraphicFramePr>
        <xdr:cNvPr id="22" name="Chart 21">
          <a:extLst>
            <a:ext uri="{FF2B5EF4-FFF2-40B4-BE49-F238E27FC236}">
              <a16:creationId xmlns:a16="http://schemas.microsoft.com/office/drawing/2014/main" id="{F5652165-F350-C141-8B15-AAC17AB570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9769</xdr:colOff>
      <xdr:row>203</xdr:row>
      <xdr:rowOff>141654</xdr:rowOff>
    </xdr:from>
    <xdr:to>
      <xdr:col>17</xdr:col>
      <xdr:colOff>718038</xdr:colOff>
      <xdr:row>223</xdr:row>
      <xdr:rowOff>102577</xdr:rowOff>
    </xdr:to>
    <xdr:graphicFrame macro="">
      <xdr:nvGraphicFramePr>
        <xdr:cNvPr id="23" name="Chart 22">
          <a:extLst>
            <a:ext uri="{FF2B5EF4-FFF2-40B4-BE49-F238E27FC236}">
              <a16:creationId xmlns:a16="http://schemas.microsoft.com/office/drawing/2014/main" id="{C2D6D659-BE50-A74B-8B94-28B506B45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19</xdr:col>
      <xdr:colOff>47039</xdr:colOff>
      <xdr:row>153</xdr:row>
      <xdr:rowOff>199907</xdr:rowOff>
    </xdr:from>
    <xdr:to>
      <xdr:col>19</xdr:col>
      <xdr:colOff>129352</xdr:colOff>
      <xdr:row>154</xdr:row>
      <xdr:rowOff>164630</xdr:rowOff>
    </xdr:to>
    <xdr:cxnSp macro="">
      <xdr:nvCxnSpPr>
        <xdr:cNvPr id="25" name="Straight Connector 24">
          <a:extLst>
            <a:ext uri="{FF2B5EF4-FFF2-40B4-BE49-F238E27FC236}">
              <a16:creationId xmlns:a16="http://schemas.microsoft.com/office/drawing/2014/main" id="{F2C56E43-CA64-644F-A2BE-90C1B1B7AC17}"/>
            </a:ext>
          </a:extLst>
        </xdr:cNvPr>
        <xdr:cNvCxnSpPr/>
      </xdr:nvCxnSpPr>
      <xdr:spPr>
        <a:xfrm flipV="1">
          <a:off x="16521761" y="36277314"/>
          <a:ext cx="82313" cy="164631"/>
        </a:xfrm>
        <a:prstGeom prst="line">
          <a:avLst/>
        </a:prstGeom>
        <a:ln w="31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83825</xdr:colOff>
      <xdr:row>131</xdr:row>
      <xdr:rowOff>135608</xdr:rowOff>
    </xdr:from>
    <xdr:to>
      <xdr:col>38</xdr:col>
      <xdr:colOff>631271</xdr:colOff>
      <xdr:row>159</xdr:row>
      <xdr:rowOff>5904</xdr:rowOff>
    </xdr:to>
    <xdr:graphicFrame macro="">
      <xdr:nvGraphicFramePr>
        <xdr:cNvPr id="11" name="Chart 10">
          <a:extLst>
            <a:ext uri="{FF2B5EF4-FFF2-40B4-BE49-F238E27FC236}">
              <a16:creationId xmlns:a16="http://schemas.microsoft.com/office/drawing/2014/main" id="{80B79F2A-4059-B84E-BD4D-33F009C424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36</xdr:col>
      <xdr:colOff>794264</xdr:colOff>
      <xdr:row>137</xdr:row>
      <xdr:rowOff>50964</xdr:rowOff>
    </xdr:from>
    <xdr:to>
      <xdr:col>37</xdr:col>
      <xdr:colOff>677204</xdr:colOff>
      <xdr:row>138</xdr:row>
      <xdr:rowOff>185502</xdr:rowOff>
    </xdr:to>
    <xdr:sp macro="" textlink="">
      <xdr:nvSpPr>
        <xdr:cNvPr id="29" name="Rectangle 28">
          <a:extLst>
            <a:ext uri="{FF2B5EF4-FFF2-40B4-BE49-F238E27FC236}">
              <a16:creationId xmlns:a16="http://schemas.microsoft.com/office/drawing/2014/main" id="{E6B1520D-8662-9643-83A5-86FD9272F1BC}"/>
            </a:ext>
          </a:extLst>
        </xdr:cNvPr>
        <xdr:cNvSpPr/>
      </xdr:nvSpPr>
      <xdr:spPr>
        <a:xfrm>
          <a:off x="32223422" y="28498964"/>
          <a:ext cx="711782" cy="335064"/>
        </a:xfrm>
        <a:prstGeom prst="rec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b="0" cap="none" spc="0">
              <a:ln w="0"/>
              <a:solidFill>
                <a:schemeClr val="tx1"/>
              </a:solidFill>
              <a:effectLst/>
            </a:rPr>
            <a:t>n=47</a:t>
          </a:r>
        </a:p>
      </xdr:txBody>
    </xdr:sp>
    <xdr:clientData/>
  </xdr:twoCellAnchor>
  <xdr:twoCellAnchor>
    <xdr:from>
      <xdr:col>16</xdr:col>
      <xdr:colOff>415421</xdr:colOff>
      <xdr:row>196</xdr:row>
      <xdr:rowOff>83084</xdr:rowOff>
    </xdr:from>
    <xdr:to>
      <xdr:col>35</xdr:col>
      <xdr:colOff>569720</xdr:colOff>
      <xdr:row>196</xdr:row>
      <xdr:rowOff>83084</xdr:rowOff>
    </xdr:to>
    <xdr:cxnSp macro="">
      <xdr:nvCxnSpPr>
        <xdr:cNvPr id="33" name="Straight Connector 32">
          <a:extLst>
            <a:ext uri="{FF2B5EF4-FFF2-40B4-BE49-F238E27FC236}">
              <a16:creationId xmlns:a16="http://schemas.microsoft.com/office/drawing/2014/main" id="{6F14617A-566A-FE41-B858-DDAC180A65EC}"/>
            </a:ext>
          </a:extLst>
        </xdr:cNvPr>
        <xdr:cNvCxnSpPr/>
      </xdr:nvCxnSpPr>
      <xdr:spPr>
        <a:xfrm>
          <a:off x="14515982" y="40782430"/>
          <a:ext cx="1668803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818913</xdr:colOff>
      <xdr:row>156</xdr:row>
      <xdr:rowOff>201759</xdr:rowOff>
    </xdr:from>
    <xdr:to>
      <xdr:col>23</xdr:col>
      <xdr:colOff>1015800</xdr:colOff>
      <xdr:row>184</xdr:row>
      <xdr:rowOff>35567</xdr:rowOff>
    </xdr:to>
    <xdr:graphicFrame macro="">
      <xdr:nvGraphicFramePr>
        <xdr:cNvPr id="9" name="Chart 8">
          <a:extLst>
            <a:ext uri="{FF2B5EF4-FFF2-40B4-BE49-F238E27FC236}">
              <a16:creationId xmlns:a16="http://schemas.microsoft.com/office/drawing/2014/main" id="{C947946A-ED04-7C45-AFDA-7A0E93839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227793</xdr:colOff>
      <xdr:row>176</xdr:row>
      <xdr:rowOff>201814</xdr:rowOff>
    </xdr:from>
    <xdr:to>
      <xdr:col>17</xdr:col>
      <xdr:colOff>110060</xdr:colOff>
      <xdr:row>178</xdr:row>
      <xdr:rowOff>133596</xdr:rowOff>
    </xdr:to>
    <xdr:sp macro="" textlink="">
      <xdr:nvSpPr>
        <xdr:cNvPr id="10" name="Rectangle 9">
          <a:extLst>
            <a:ext uri="{FF2B5EF4-FFF2-40B4-BE49-F238E27FC236}">
              <a16:creationId xmlns:a16="http://schemas.microsoft.com/office/drawing/2014/main" id="{DD41DDC3-368B-054B-B6E5-12BD1526A4E6}"/>
            </a:ext>
          </a:extLst>
        </xdr:cNvPr>
        <xdr:cNvSpPr/>
      </xdr:nvSpPr>
      <xdr:spPr>
        <a:xfrm>
          <a:off x="14234079" y="37443052"/>
          <a:ext cx="704743" cy="343020"/>
        </a:xfrm>
        <a:prstGeom prst="rec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cap="none" spc="0">
              <a:ln w="0"/>
              <a:solidFill>
                <a:schemeClr val="tx1"/>
              </a:solidFill>
              <a:effectLst/>
            </a:rPr>
            <a:t>n=275</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0.82941</cdr:x>
      <cdr:y>0.03386</cdr:y>
    </cdr:from>
    <cdr:to>
      <cdr:x>0.96767</cdr:x>
      <cdr:y>0.10236</cdr:y>
    </cdr:to>
    <cdr:sp macro="" textlink="">
      <cdr:nvSpPr>
        <cdr:cNvPr id="2" name="Rectangle 1">
          <a:extLst xmlns:a="http://schemas.openxmlformats.org/drawingml/2006/main">
            <a:ext uri="{FF2B5EF4-FFF2-40B4-BE49-F238E27FC236}">
              <a16:creationId xmlns:a16="http://schemas.microsoft.com/office/drawing/2014/main" id="{9129D955-68C3-1645-AE3E-85FE6E06677C}"/>
            </a:ext>
          </a:extLst>
        </cdr:cNvPr>
        <cdr:cNvSpPr/>
      </cdr:nvSpPr>
      <cdr:spPr>
        <a:xfrm xmlns:a="http://schemas.openxmlformats.org/drawingml/2006/main">
          <a:off x="4473415" y="163416"/>
          <a:ext cx="745670" cy="330607"/>
        </a:xfrm>
        <a:prstGeom xmlns:a="http://schemas.openxmlformats.org/drawingml/2006/main" prst="rect">
          <a:avLst/>
        </a:prstGeom>
        <a:noFill xmlns:a="http://schemas.openxmlformats.org/drawingml/2006/main"/>
        <a:ln xmlns:a="http://schemas.openxmlformats.org/drawingml/2006/main">
          <a:solidFill>
            <a:schemeClr val="tx1">
              <a:lumMod val="50000"/>
              <a:lumOff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GB" sz="1600" b="0" cap="none" spc="0">
              <a:ln w="0"/>
              <a:solidFill>
                <a:srgbClr val="0070C0"/>
              </a:solidFill>
              <a:effectLst/>
            </a:rPr>
            <a:t>n=700</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342900</xdr:colOff>
      <xdr:row>85</xdr:row>
      <xdr:rowOff>165100</xdr:rowOff>
    </xdr:from>
    <xdr:to>
      <xdr:col>9</xdr:col>
      <xdr:colOff>685800</xdr:colOff>
      <xdr:row>103</xdr:row>
      <xdr:rowOff>158720</xdr:rowOff>
    </xdr:to>
    <xdr:pic>
      <xdr:nvPicPr>
        <xdr:cNvPr id="2" name="Picture 1">
          <a:extLst>
            <a:ext uri="{FF2B5EF4-FFF2-40B4-BE49-F238E27FC236}">
              <a16:creationId xmlns:a16="http://schemas.microsoft.com/office/drawing/2014/main" id="{A950F402-8C0C-6B48-A974-F299548C862E}"/>
            </a:ext>
          </a:extLst>
        </xdr:cNvPr>
        <xdr:cNvPicPr>
          <a:picLocks noChangeAspect="1"/>
        </xdr:cNvPicPr>
      </xdr:nvPicPr>
      <xdr:blipFill>
        <a:blip xmlns:r="http://schemas.openxmlformats.org/officeDocument/2006/relationships" r:embed="rId1"/>
        <a:stretch>
          <a:fillRect/>
        </a:stretch>
      </xdr:blipFill>
      <xdr:spPr>
        <a:xfrm>
          <a:off x="342900" y="17564100"/>
          <a:ext cx="7772400" cy="3651220"/>
        </a:xfrm>
        <a:prstGeom prst="rect">
          <a:avLst/>
        </a:prstGeom>
      </xdr:spPr>
    </xdr:pic>
    <xdr:clientData/>
  </xdr:twoCellAnchor>
  <xdr:twoCellAnchor editAs="oneCell">
    <xdr:from>
      <xdr:col>10</xdr:col>
      <xdr:colOff>584200</xdr:colOff>
      <xdr:row>65</xdr:row>
      <xdr:rowOff>190500</xdr:rowOff>
    </xdr:from>
    <xdr:to>
      <xdr:col>20</xdr:col>
      <xdr:colOff>101600</xdr:colOff>
      <xdr:row>83</xdr:row>
      <xdr:rowOff>195859</xdr:rowOff>
    </xdr:to>
    <xdr:pic>
      <xdr:nvPicPr>
        <xdr:cNvPr id="3" name="Picture 2">
          <a:extLst>
            <a:ext uri="{FF2B5EF4-FFF2-40B4-BE49-F238E27FC236}">
              <a16:creationId xmlns:a16="http://schemas.microsoft.com/office/drawing/2014/main" id="{0C2A43BF-2F39-FC45-BEC6-0A4211B047AD}"/>
            </a:ext>
          </a:extLst>
        </xdr:cNvPr>
        <xdr:cNvPicPr>
          <a:picLocks noChangeAspect="1"/>
        </xdr:cNvPicPr>
      </xdr:nvPicPr>
      <xdr:blipFill>
        <a:blip xmlns:r="http://schemas.openxmlformats.org/officeDocument/2006/relationships" r:embed="rId2"/>
        <a:stretch>
          <a:fillRect/>
        </a:stretch>
      </xdr:blipFill>
      <xdr:spPr>
        <a:xfrm>
          <a:off x="8839200" y="13525500"/>
          <a:ext cx="7772400" cy="3662959"/>
        </a:xfrm>
        <a:prstGeom prst="rect">
          <a:avLst/>
        </a:prstGeom>
      </xdr:spPr>
    </xdr:pic>
    <xdr:clientData/>
  </xdr:twoCellAnchor>
  <xdr:twoCellAnchor editAs="oneCell">
    <xdr:from>
      <xdr:col>0</xdr:col>
      <xdr:colOff>266700</xdr:colOff>
      <xdr:row>66</xdr:row>
      <xdr:rowOff>63500</xdr:rowOff>
    </xdr:from>
    <xdr:to>
      <xdr:col>9</xdr:col>
      <xdr:colOff>609600</xdr:colOff>
      <xdr:row>84</xdr:row>
      <xdr:rowOff>127119</xdr:rowOff>
    </xdr:to>
    <xdr:pic>
      <xdr:nvPicPr>
        <xdr:cNvPr id="4" name="Picture 3">
          <a:extLst>
            <a:ext uri="{FF2B5EF4-FFF2-40B4-BE49-F238E27FC236}">
              <a16:creationId xmlns:a16="http://schemas.microsoft.com/office/drawing/2014/main" id="{C587A839-57BF-9949-9384-AA73BF28B1BD}"/>
            </a:ext>
          </a:extLst>
        </xdr:cNvPr>
        <xdr:cNvPicPr>
          <a:picLocks noChangeAspect="1"/>
        </xdr:cNvPicPr>
      </xdr:nvPicPr>
      <xdr:blipFill>
        <a:blip xmlns:r="http://schemas.openxmlformats.org/officeDocument/2006/relationships" r:embed="rId3"/>
        <a:stretch>
          <a:fillRect/>
        </a:stretch>
      </xdr:blipFill>
      <xdr:spPr>
        <a:xfrm>
          <a:off x="266700" y="13601700"/>
          <a:ext cx="7772400" cy="3721219"/>
        </a:xfrm>
        <a:prstGeom prst="rect">
          <a:avLst/>
        </a:prstGeom>
      </xdr:spPr>
    </xdr:pic>
    <xdr:clientData/>
  </xdr:twoCellAnchor>
  <xdr:twoCellAnchor editAs="oneCell">
    <xdr:from>
      <xdr:col>10</xdr:col>
      <xdr:colOff>546100</xdr:colOff>
      <xdr:row>47</xdr:row>
      <xdr:rowOff>0</xdr:rowOff>
    </xdr:from>
    <xdr:to>
      <xdr:col>20</xdr:col>
      <xdr:colOff>63500</xdr:colOff>
      <xdr:row>65</xdr:row>
      <xdr:rowOff>91440</xdr:rowOff>
    </xdr:to>
    <xdr:pic>
      <xdr:nvPicPr>
        <xdr:cNvPr id="5" name="Picture 4">
          <a:extLst>
            <a:ext uri="{FF2B5EF4-FFF2-40B4-BE49-F238E27FC236}">
              <a16:creationId xmlns:a16="http://schemas.microsoft.com/office/drawing/2014/main" id="{2156CF9A-D906-644A-B08F-E05B12BEBF46}"/>
            </a:ext>
          </a:extLst>
        </xdr:cNvPr>
        <xdr:cNvPicPr>
          <a:picLocks noChangeAspect="1"/>
        </xdr:cNvPicPr>
      </xdr:nvPicPr>
      <xdr:blipFill>
        <a:blip xmlns:r="http://schemas.openxmlformats.org/officeDocument/2006/relationships" r:embed="rId4"/>
        <a:stretch>
          <a:fillRect/>
        </a:stretch>
      </xdr:blipFill>
      <xdr:spPr>
        <a:xfrm>
          <a:off x="8801100" y="9677400"/>
          <a:ext cx="7772400" cy="3749040"/>
        </a:xfrm>
        <a:prstGeom prst="rect">
          <a:avLst/>
        </a:prstGeom>
      </xdr:spPr>
    </xdr:pic>
    <xdr:clientData/>
  </xdr:twoCellAnchor>
  <xdr:twoCellAnchor editAs="oneCell">
    <xdr:from>
      <xdr:col>0</xdr:col>
      <xdr:colOff>317500</xdr:colOff>
      <xdr:row>47</xdr:row>
      <xdr:rowOff>76200</xdr:rowOff>
    </xdr:from>
    <xdr:to>
      <xdr:col>9</xdr:col>
      <xdr:colOff>660400</xdr:colOff>
      <xdr:row>65</xdr:row>
      <xdr:rowOff>72991</xdr:rowOff>
    </xdr:to>
    <xdr:pic>
      <xdr:nvPicPr>
        <xdr:cNvPr id="6" name="Picture 5">
          <a:extLst>
            <a:ext uri="{FF2B5EF4-FFF2-40B4-BE49-F238E27FC236}">
              <a16:creationId xmlns:a16="http://schemas.microsoft.com/office/drawing/2014/main" id="{1EC55400-4F70-E54E-9B5B-5BC974FA6291}"/>
            </a:ext>
          </a:extLst>
        </xdr:cNvPr>
        <xdr:cNvPicPr>
          <a:picLocks noChangeAspect="1"/>
        </xdr:cNvPicPr>
      </xdr:nvPicPr>
      <xdr:blipFill>
        <a:blip xmlns:r="http://schemas.openxmlformats.org/officeDocument/2006/relationships" r:embed="rId5"/>
        <a:stretch>
          <a:fillRect/>
        </a:stretch>
      </xdr:blipFill>
      <xdr:spPr>
        <a:xfrm>
          <a:off x="317500" y="9753600"/>
          <a:ext cx="7772400" cy="3654391"/>
        </a:xfrm>
        <a:prstGeom prst="rect">
          <a:avLst/>
        </a:prstGeom>
      </xdr:spPr>
    </xdr:pic>
    <xdr:clientData/>
  </xdr:twoCellAnchor>
  <xdr:twoCellAnchor editAs="oneCell">
    <xdr:from>
      <xdr:col>9</xdr:col>
      <xdr:colOff>812800</xdr:colOff>
      <xdr:row>25</xdr:row>
      <xdr:rowOff>114300</xdr:rowOff>
    </xdr:from>
    <xdr:to>
      <xdr:col>19</xdr:col>
      <xdr:colOff>330200</xdr:colOff>
      <xdr:row>43</xdr:row>
      <xdr:rowOff>200665</xdr:rowOff>
    </xdr:to>
    <xdr:pic>
      <xdr:nvPicPr>
        <xdr:cNvPr id="7" name="Picture 6">
          <a:extLst>
            <a:ext uri="{FF2B5EF4-FFF2-40B4-BE49-F238E27FC236}">
              <a16:creationId xmlns:a16="http://schemas.microsoft.com/office/drawing/2014/main" id="{6883CC34-8E72-5B4E-9849-10321C0BC132}"/>
            </a:ext>
          </a:extLst>
        </xdr:cNvPr>
        <xdr:cNvPicPr>
          <a:picLocks noChangeAspect="1"/>
        </xdr:cNvPicPr>
      </xdr:nvPicPr>
      <xdr:blipFill>
        <a:blip xmlns:r="http://schemas.openxmlformats.org/officeDocument/2006/relationships" r:embed="rId6"/>
        <a:stretch>
          <a:fillRect/>
        </a:stretch>
      </xdr:blipFill>
      <xdr:spPr>
        <a:xfrm>
          <a:off x="8242300" y="5321300"/>
          <a:ext cx="7772400" cy="3743965"/>
        </a:xfrm>
        <a:prstGeom prst="rect">
          <a:avLst/>
        </a:prstGeom>
      </xdr:spPr>
    </xdr:pic>
    <xdr:clientData/>
  </xdr:twoCellAnchor>
  <xdr:twoCellAnchor editAs="oneCell">
    <xdr:from>
      <xdr:col>0</xdr:col>
      <xdr:colOff>355600</xdr:colOff>
      <xdr:row>25</xdr:row>
      <xdr:rowOff>165100</xdr:rowOff>
    </xdr:from>
    <xdr:to>
      <xdr:col>9</xdr:col>
      <xdr:colOff>698500</xdr:colOff>
      <xdr:row>46</xdr:row>
      <xdr:rowOff>115904</xdr:rowOff>
    </xdr:to>
    <xdr:pic>
      <xdr:nvPicPr>
        <xdr:cNvPr id="8" name="Picture 7">
          <a:extLst>
            <a:ext uri="{FF2B5EF4-FFF2-40B4-BE49-F238E27FC236}">
              <a16:creationId xmlns:a16="http://schemas.microsoft.com/office/drawing/2014/main" id="{89F90841-B77A-D142-AD5D-771D4BD306C0}"/>
            </a:ext>
          </a:extLst>
        </xdr:cNvPr>
        <xdr:cNvPicPr>
          <a:picLocks noChangeAspect="1"/>
        </xdr:cNvPicPr>
      </xdr:nvPicPr>
      <xdr:blipFill>
        <a:blip xmlns:r="http://schemas.openxmlformats.org/officeDocument/2006/relationships" r:embed="rId7"/>
        <a:stretch>
          <a:fillRect/>
        </a:stretch>
      </xdr:blipFill>
      <xdr:spPr>
        <a:xfrm>
          <a:off x="355600" y="5372100"/>
          <a:ext cx="7772400" cy="4218004"/>
        </a:xfrm>
        <a:prstGeom prst="rect">
          <a:avLst/>
        </a:prstGeom>
      </xdr:spPr>
    </xdr:pic>
    <xdr:clientData/>
  </xdr:twoCellAnchor>
  <xdr:twoCellAnchor editAs="oneCell">
    <xdr:from>
      <xdr:col>10</xdr:col>
      <xdr:colOff>0</xdr:colOff>
      <xdr:row>4</xdr:row>
      <xdr:rowOff>0</xdr:rowOff>
    </xdr:from>
    <xdr:to>
      <xdr:col>19</xdr:col>
      <xdr:colOff>342900</xdr:colOff>
      <xdr:row>24</xdr:row>
      <xdr:rowOff>146430</xdr:rowOff>
    </xdr:to>
    <xdr:pic>
      <xdr:nvPicPr>
        <xdr:cNvPr id="9" name="Picture 8">
          <a:extLst>
            <a:ext uri="{FF2B5EF4-FFF2-40B4-BE49-F238E27FC236}">
              <a16:creationId xmlns:a16="http://schemas.microsoft.com/office/drawing/2014/main" id="{DD611E07-F9F2-8941-BE07-9D3F0A73B207}"/>
            </a:ext>
          </a:extLst>
        </xdr:cNvPr>
        <xdr:cNvPicPr>
          <a:picLocks noChangeAspect="1"/>
        </xdr:cNvPicPr>
      </xdr:nvPicPr>
      <xdr:blipFill>
        <a:blip xmlns:r="http://schemas.openxmlformats.org/officeDocument/2006/relationships" r:embed="rId8"/>
        <a:stretch>
          <a:fillRect/>
        </a:stretch>
      </xdr:blipFill>
      <xdr:spPr>
        <a:xfrm>
          <a:off x="8255000" y="939800"/>
          <a:ext cx="7772400" cy="4210430"/>
        </a:xfrm>
        <a:prstGeom prst="rect">
          <a:avLst/>
        </a:prstGeom>
      </xdr:spPr>
    </xdr:pic>
    <xdr:clientData/>
  </xdr:twoCellAnchor>
  <xdr:twoCellAnchor editAs="oneCell">
    <xdr:from>
      <xdr:col>0</xdr:col>
      <xdr:colOff>279400</xdr:colOff>
      <xdr:row>4</xdr:row>
      <xdr:rowOff>25400</xdr:rowOff>
    </xdr:from>
    <xdr:to>
      <xdr:col>9</xdr:col>
      <xdr:colOff>622300</xdr:colOff>
      <xdr:row>24</xdr:row>
      <xdr:rowOff>152132</xdr:rowOff>
    </xdr:to>
    <xdr:pic>
      <xdr:nvPicPr>
        <xdr:cNvPr id="10" name="Picture 9">
          <a:extLst>
            <a:ext uri="{FF2B5EF4-FFF2-40B4-BE49-F238E27FC236}">
              <a16:creationId xmlns:a16="http://schemas.microsoft.com/office/drawing/2014/main" id="{8AAB6784-16AE-8F4A-9BA7-83C164D00840}"/>
            </a:ext>
          </a:extLst>
        </xdr:cNvPr>
        <xdr:cNvPicPr>
          <a:picLocks noChangeAspect="1"/>
        </xdr:cNvPicPr>
      </xdr:nvPicPr>
      <xdr:blipFill>
        <a:blip xmlns:r="http://schemas.openxmlformats.org/officeDocument/2006/relationships" r:embed="rId9"/>
        <a:stretch>
          <a:fillRect/>
        </a:stretch>
      </xdr:blipFill>
      <xdr:spPr>
        <a:xfrm>
          <a:off x="279400" y="965200"/>
          <a:ext cx="7772400" cy="419073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0.79049</cdr:x>
      <cdr:y>0.36247</cdr:y>
    </cdr:from>
    <cdr:to>
      <cdr:x>0.89951</cdr:x>
      <cdr:y>0.4316</cdr:y>
    </cdr:to>
    <cdr:sp macro="" textlink="">
      <cdr:nvSpPr>
        <cdr:cNvPr id="2" name="Rectangle 1">
          <a:extLst xmlns:a="http://schemas.openxmlformats.org/drawingml/2006/main">
            <a:ext uri="{FF2B5EF4-FFF2-40B4-BE49-F238E27FC236}">
              <a16:creationId xmlns:a16="http://schemas.microsoft.com/office/drawing/2014/main" id="{327E3EBE-4E89-C54E-85F4-65561B4347B8}"/>
            </a:ext>
          </a:extLst>
        </cdr:cNvPr>
        <cdr:cNvSpPr/>
      </cdr:nvSpPr>
      <cdr:spPr>
        <a:xfrm xmlns:a="http://schemas.openxmlformats.org/drawingml/2006/main">
          <a:off x="5499930" y="1870817"/>
          <a:ext cx="758537" cy="356835"/>
        </a:xfrm>
        <a:prstGeom xmlns:a="http://schemas.openxmlformats.org/drawingml/2006/main" prst="rect">
          <a:avLst/>
        </a:prstGeom>
        <a:solidFill xmlns:a="http://schemas.openxmlformats.org/drawingml/2006/main">
          <a:schemeClr val="lt1"/>
        </a:solidFill>
        <a:ln xmlns:a="http://schemas.openxmlformats.org/drawingml/2006/main">
          <a:solidFill>
            <a:schemeClr val="tx1">
              <a:lumMod val="50000"/>
              <a:lumOff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GB" sz="1600" b="0" cap="none" spc="0">
              <a:ln w="0"/>
              <a:solidFill>
                <a:schemeClr val="tx1">
                  <a:lumMod val="75000"/>
                  <a:lumOff val="25000"/>
                </a:schemeClr>
              </a:solidFill>
              <a:effectLst>
                <a:outerShdw blurRad="38100" dist="19050" dir="2700000" algn="tl" rotWithShape="0">
                  <a:schemeClr val="dk1">
                    <a:alpha val="40000"/>
                  </a:schemeClr>
                </a:outerShdw>
              </a:effectLst>
            </a:rPr>
            <a:t>n=277</a:t>
          </a:r>
        </a:p>
      </cdr:txBody>
    </cdr:sp>
  </cdr:relSizeAnchor>
</c:userShapes>
</file>

<file path=xl/drawings/drawing3.xml><?xml version="1.0" encoding="utf-8"?>
<c:userShapes xmlns:c="http://schemas.openxmlformats.org/drawingml/2006/chart">
  <cdr:relSizeAnchor xmlns:cdr="http://schemas.openxmlformats.org/drawingml/2006/chartDrawing">
    <cdr:from>
      <cdr:x>0.75949</cdr:x>
      <cdr:y>0.18738</cdr:y>
    </cdr:from>
    <cdr:to>
      <cdr:x>0.90549</cdr:x>
      <cdr:y>0.28499</cdr:y>
    </cdr:to>
    <cdr:sp macro="" textlink="">
      <cdr:nvSpPr>
        <cdr:cNvPr id="2" name="Rectangle 1">
          <a:extLst xmlns:a="http://schemas.openxmlformats.org/drawingml/2006/main">
            <a:ext uri="{FF2B5EF4-FFF2-40B4-BE49-F238E27FC236}">
              <a16:creationId xmlns:a16="http://schemas.microsoft.com/office/drawing/2014/main" id="{46F333B8-B28E-D445-8FD8-D5A67E9044F3}"/>
            </a:ext>
          </a:extLst>
        </cdr:cNvPr>
        <cdr:cNvSpPr/>
      </cdr:nvSpPr>
      <cdr:spPr>
        <a:xfrm xmlns:a="http://schemas.openxmlformats.org/drawingml/2006/main">
          <a:off x="3810000" y="705591"/>
          <a:ext cx="732413" cy="367559"/>
        </a:xfrm>
        <a:prstGeom xmlns:a="http://schemas.openxmlformats.org/drawingml/2006/main" prst="rect">
          <a:avLst/>
        </a:prstGeom>
        <a:solidFill xmlns:a="http://schemas.openxmlformats.org/drawingml/2006/main">
          <a:schemeClr val="bg1"/>
        </a:solidFill>
        <a:ln xmlns:a="http://schemas.openxmlformats.org/drawingml/2006/main">
          <a:solidFill>
            <a:schemeClr val="tx1">
              <a:lumMod val="50000"/>
              <a:lumOff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1600" b="0" cap="none" spc="0">
              <a:ln w="0"/>
              <a:solidFill>
                <a:schemeClr val="tx1"/>
              </a:solidFill>
              <a:effectLst/>
            </a:rPr>
            <a:t>n=276</a:t>
          </a:r>
        </a:p>
      </cdr:txBody>
    </cdr:sp>
  </cdr:relSizeAnchor>
</c:userShapes>
</file>

<file path=xl/drawings/drawing4.xml><?xml version="1.0" encoding="utf-8"?>
<c:userShapes xmlns:c="http://schemas.openxmlformats.org/drawingml/2006/chart">
  <cdr:relSizeAnchor xmlns:cdr="http://schemas.openxmlformats.org/drawingml/2006/chartDrawing">
    <cdr:from>
      <cdr:x>0.5988</cdr:x>
      <cdr:y>0.22589</cdr:y>
    </cdr:from>
    <cdr:to>
      <cdr:x>0.69606</cdr:x>
      <cdr:y>0.31324</cdr:y>
    </cdr:to>
    <cdr:sp macro="" textlink="">
      <cdr:nvSpPr>
        <cdr:cNvPr id="2" name="Rectangle 1">
          <a:extLst xmlns:a="http://schemas.openxmlformats.org/drawingml/2006/main">
            <a:ext uri="{FF2B5EF4-FFF2-40B4-BE49-F238E27FC236}">
              <a16:creationId xmlns:a16="http://schemas.microsoft.com/office/drawing/2014/main" id="{46F333B8-B28E-D445-8FD8-D5A67E9044F3}"/>
            </a:ext>
          </a:extLst>
        </cdr:cNvPr>
        <cdr:cNvSpPr/>
      </cdr:nvSpPr>
      <cdr:spPr>
        <a:xfrm xmlns:a="http://schemas.openxmlformats.org/drawingml/2006/main">
          <a:off x="4378577" y="859512"/>
          <a:ext cx="711191" cy="332335"/>
        </a:xfrm>
        <a:prstGeom xmlns:a="http://schemas.openxmlformats.org/drawingml/2006/main" prst="rect">
          <a:avLst/>
        </a:prstGeom>
        <a:solidFill xmlns:a="http://schemas.openxmlformats.org/drawingml/2006/main">
          <a:schemeClr val="bg1"/>
        </a:solidFill>
        <a:ln xmlns:a="http://schemas.openxmlformats.org/drawingml/2006/main">
          <a:solidFill>
            <a:schemeClr val="tx1">
              <a:lumMod val="50000"/>
              <a:lumOff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GB" sz="1600" b="0" cap="none" spc="0">
              <a:ln w="0"/>
              <a:solidFill>
                <a:schemeClr val="tx1"/>
              </a:solidFill>
              <a:effectLst/>
            </a:rPr>
            <a:t>n=276</a:t>
          </a:r>
        </a:p>
      </cdr:txBody>
    </cdr:sp>
  </cdr:relSizeAnchor>
</c:userShapes>
</file>

<file path=xl/drawings/drawing5.xml><?xml version="1.0" encoding="utf-8"?>
<c:userShapes xmlns:c="http://schemas.openxmlformats.org/drawingml/2006/chart">
  <cdr:relSizeAnchor xmlns:cdr="http://schemas.openxmlformats.org/drawingml/2006/chartDrawing">
    <cdr:from>
      <cdr:x>0.15986</cdr:x>
      <cdr:y>0.27512</cdr:y>
    </cdr:from>
    <cdr:to>
      <cdr:x>0.25214</cdr:x>
      <cdr:y>0.35695</cdr:y>
    </cdr:to>
    <cdr:cxnSp macro="">
      <cdr:nvCxnSpPr>
        <cdr:cNvPr id="2" name="Straight Connector 1">
          <a:extLst xmlns:a="http://schemas.openxmlformats.org/drawingml/2006/main">
            <a:ext uri="{FF2B5EF4-FFF2-40B4-BE49-F238E27FC236}">
              <a16:creationId xmlns:a16="http://schemas.microsoft.com/office/drawing/2014/main" id="{E75F9A6C-0CBB-5A4F-BBA2-DBDB573E0C20}"/>
            </a:ext>
          </a:extLst>
        </cdr:cNvPr>
        <cdr:cNvCxnSpPr/>
      </cdr:nvCxnSpPr>
      <cdr:spPr>
        <a:xfrm xmlns:a="http://schemas.openxmlformats.org/drawingml/2006/main">
          <a:off x="1210930" y="1522517"/>
          <a:ext cx="698992" cy="452868"/>
        </a:xfrm>
        <a:prstGeom xmlns:a="http://schemas.openxmlformats.org/drawingml/2006/main" prst="line">
          <a:avLst/>
        </a:prstGeom>
        <a:ln xmlns:a="http://schemas.openxmlformats.org/drawingml/2006/main" w="3175">
          <a:solidFill>
            <a:schemeClr val="bg1">
              <a:lumMod val="6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6</xdr:col>
      <xdr:colOff>292100</xdr:colOff>
      <xdr:row>1</xdr:row>
      <xdr:rowOff>0</xdr:rowOff>
    </xdr:from>
    <xdr:to>
      <xdr:col>18</xdr:col>
      <xdr:colOff>152400</xdr:colOff>
      <xdr:row>26</xdr:row>
      <xdr:rowOff>76200</xdr:rowOff>
    </xdr:to>
    <xdr:graphicFrame macro="">
      <xdr:nvGraphicFramePr>
        <xdr:cNvPr id="3" name="Chart 2">
          <a:extLst>
            <a:ext uri="{FF2B5EF4-FFF2-40B4-BE49-F238E27FC236}">
              <a16:creationId xmlns:a16="http://schemas.microsoft.com/office/drawing/2014/main" id="{14F93EF9-ACAC-594B-AF36-1233687C9B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482600</xdr:colOff>
      <xdr:row>35</xdr:row>
      <xdr:rowOff>0</xdr:rowOff>
    </xdr:from>
    <xdr:to>
      <xdr:col>19</xdr:col>
      <xdr:colOff>368300</xdr:colOff>
      <xdr:row>53</xdr:row>
      <xdr:rowOff>12700</xdr:rowOff>
    </xdr:to>
    <xdr:graphicFrame macro="">
      <xdr:nvGraphicFramePr>
        <xdr:cNvPr id="5" name="Chart 4">
          <a:extLst>
            <a:ext uri="{FF2B5EF4-FFF2-40B4-BE49-F238E27FC236}">
              <a16:creationId xmlns:a16="http://schemas.microsoft.com/office/drawing/2014/main" id="{9ECE5AC5-0943-E64D-871E-2F928E60F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482600</xdr:colOff>
      <xdr:row>53</xdr:row>
      <xdr:rowOff>0</xdr:rowOff>
    </xdr:from>
    <xdr:to>
      <xdr:col>19</xdr:col>
      <xdr:colOff>368300</xdr:colOff>
      <xdr:row>71</xdr:row>
      <xdr:rowOff>12700</xdr:rowOff>
    </xdr:to>
    <xdr:graphicFrame macro="">
      <xdr:nvGraphicFramePr>
        <xdr:cNvPr id="6" name="Chart 5">
          <a:extLst>
            <a:ext uri="{FF2B5EF4-FFF2-40B4-BE49-F238E27FC236}">
              <a16:creationId xmlns:a16="http://schemas.microsoft.com/office/drawing/2014/main" id="{B3B9A071-F776-624E-B342-3068D817B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596900</xdr:colOff>
      <xdr:row>8</xdr:row>
      <xdr:rowOff>16328</xdr:rowOff>
    </xdr:from>
    <xdr:to>
      <xdr:col>15</xdr:col>
      <xdr:colOff>635000</xdr:colOff>
      <xdr:row>9</xdr:row>
      <xdr:rowOff>152400</xdr:rowOff>
    </xdr:to>
    <xdr:sp macro="" textlink="">
      <xdr:nvSpPr>
        <xdr:cNvPr id="7" name="TextBox 6">
          <a:extLst>
            <a:ext uri="{FF2B5EF4-FFF2-40B4-BE49-F238E27FC236}">
              <a16:creationId xmlns:a16="http://schemas.microsoft.com/office/drawing/2014/main" id="{EA4D124A-59BB-1049-AFC1-02AD2A1D06D9}"/>
            </a:ext>
          </a:extLst>
        </xdr:cNvPr>
        <xdr:cNvSpPr txBox="1"/>
      </xdr:nvSpPr>
      <xdr:spPr>
        <a:xfrm>
          <a:off x="11292114" y="1767114"/>
          <a:ext cx="863600" cy="335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a:t>n=262</a:t>
          </a:r>
        </a:p>
      </xdr:txBody>
    </xdr:sp>
    <xdr:clientData/>
  </xdr:twoCellAnchor>
  <xdr:twoCellAnchor>
    <xdr:from>
      <xdr:col>17</xdr:col>
      <xdr:colOff>747156</xdr:colOff>
      <xdr:row>42</xdr:row>
      <xdr:rowOff>35296</xdr:rowOff>
    </xdr:from>
    <xdr:to>
      <xdr:col>18</xdr:col>
      <xdr:colOff>594756</xdr:colOff>
      <xdr:row>43</xdr:row>
      <xdr:rowOff>128649</xdr:rowOff>
    </xdr:to>
    <xdr:sp macro="" textlink="">
      <xdr:nvSpPr>
        <xdr:cNvPr id="8" name="TextBox 7">
          <a:extLst>
            <a:ext uri="{FF2B5EF4-FFF2-40B4-BE49-F238E27FC236}">
              <a16:creationId xmlns:a16="http://schemas.microsoft.com/office/drawing/2014/main" id="{9627EDBA-D6BA-624A-970F-692FB6B7F267}"/>
            </a:ext>
          </a:extLst>
        </xdr:cNvPr>
        <xdr:cNvSpPr txBox="1"/>
      </xdr:nvSpPr>
      <xdr:spPr>
        <a:xfrm>
          <a:off x="13918870" y="8635010"/>
          <a:ext cx="673100" cy="29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n=257</a:t>
          </a:r>
        </a:p>
      </xdr:txBody>
    </xdr:sp>
    <xdr:clientData/>
  </xdr:twoCellAnchor>
  <xdr:twoCellAnchor>
    <xdr:from>
      <xdr:col>17</xdr:col>
      <xdr:colOff>684480</xdr:colOff>
      <xdr:row>60</xdr:row>
      <xdr:rowOff>7092</xdr:rowOff>
    </xdr:from>
    <xdr:to>
      <xdr:col>18</xdr:col>
      <xdr:colOff>537853</xdr:colOff>
      <xdr:row>61</xdr:row>
      <xdr:rowOff>113312</xdr:rowOff>
    </xdr:to>
    <xdr:sp macro="" textlink="">
      <xdr:nvSpPr>
        <xdr:cNvPr id="9" name="TextBox 8">
          <a:extLst>
            <a:ext uri="{FF2B5EF4-FFF2-40B4-BE49-F238E27FC236}">
              <a16:creationId xmlns:a16="http://schemas.microsoft.com/office/drawing/2014/main" id="{C8329A23-922C-7441-80AA-E1D0019AC480}"/>
            </a:ext>
          </a:extLst>
        </xdr:cNvPr>
        <xdr:cNvSpPr txBox="1"/>
      </xdr:nvSpPr>
      <xdr:spPr>
        <a:xfrm>
          <a:off x="13856194" y="12199092"/>
          <a:ext cx="678873" cy="3057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n=203</a:t>
          </a:r>
        </a:p>
      </xdr:txBody>
    </xdr:sp>
    <xdr:clientData/>
  </xdr:twoCellAnchor>
  <xdr:twoCellAnchor>
    <xdr:from>
      <xdr:col>1</xdr:col>
      <xdr:colOff>50800</xdr:colOff>
      <xdr:row>82</xdr:row>
      <xdr:rowOff>0</xdr:rowOff>
    </xdr:from>
    <xdr:to>
      <xdr:col>12</xdr:col>
      <xdr:colOff>736600</xdr:colOff>
      <xdr:row>104</xdr:row>
      <xdr:rowOff>76200</xdr:rowOff>
    </xdr:to>
    <xdr:graphicFrame macro="">
      <xdr:nvGraphicFramePr>
        <xdr:cNvPr id="14" name="Chart 13">
          <a:extLst>
            <a:ext uri="{FF2B5EF4-FFF2-40B4-BE49-F238E27FC236}">
              <a16:creationId xmlns:a16="http://schemas.microsoft.com/office/drawing/2014/main" id="{331EB1D5-DC10-9C4E-A57C-1A300B5D8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393700</xdr:colOff>
      <xdr:row>88</xdr:row>
      <xdr:rowOff>63500</xdr:rowOff>
    </xdr:from>
    <xdr:to>
      <xdr:col>5</xdr:col>
      <xdr:colOff>393700</xdr:colOff>
      <xdr:row>90</xdr:row>
      <xdr:rowOff>0</xdr:rowOff>
    </xdr:to>
    <xdr:sp macro="" textlink="">
      <xdr:nvSpPr>
        <xdr:cNvPr id="15" name="Rectangle 14">
          <a:extLst>
            <a:ext uri="{FF2B5EF4-FFF2-40B4-BE49-F238E27FC236}">
              <a16:creationId xmlns:a16="http://schemas.microsoft.com/office/drawing/2014/main" id="{20D521AC-1721-A249-89A1-CDDC5C3F90B3}"/>
            </a:ext>
          </a:extLst>
        </xdr:cNvPr>
        <xdr:cNvSpPr/>
      </xdr:nvSpPr>
      <xdr:spPr>
        <a:xfrm>
          <a:off x="3556000" y="18211800"/>
          <a:ext cx="711200" cy="342900"/>
        </a:xfrm>
        <a:prstGeom prst="rect">
          <a:avLst/>
        </a:prstGeom>
        <a:solidFill>
          <a:schemeClr val="lt1"/>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cap="none" spc="0">
              <a:ln w="0"/>
              <a:solidFill>
                <a:schemeClr val="tx1"/>
              </a:solidFill>
              <a:effectLst>
                <a:outerShdw blurRad="38100" dist="19050" dir="2700000" algn="tl" rotWithShape="0">
                  <a:schemeClr val="dk1">
                    <a:alpha val="40000"/>
                  </a:schemeClr>
                </a:outerShdw>
              </a:effectLst>
            </a:rPr>
            <a:t>n=261</a:t>
          </a:r>
        </a:p>
      </xdr:txBody>
    </xdr:sp>
    <xdr:clientData/>
  </xdr:twoCellAnchor>
  <xdr:twoCellAnchor>
    <xdr:from>
      <xdr:col>4</xdr:col>
      <xdr:colOff>355600</xdr:colOff>
      <xdr:row>86</xdr:row>
      <xdr:rowOff>114300</xdr:rowOff>
    </xdr:from>
    <xdr:to>
      <xdr:col>5</xdr:col>
      <xdr:colOff>355600</xdr:colOff>
      <xdr:row>88</xdr:row>
      <xdr:rowOff>76200</xdr:rowOff>
    </xdr:to>
    <xdr:sp macro="" textlink="">
      <xdr:nvSpPr>
        <xdr:cNvPr id="16" name="Rectangle 15">
          <a:extLst>
            <a:ext uri="{FF2B5EF4-FFF2-40B4-BE49-F238E27FC236}">
              <a16:creationId xmlns:a16="http://schemas.microsoft.com/office/drawing/2014/main" id="{F7528D7D-AAF8-0A43-A38E-ADCBC664D829}"/>
            </a:ext>
          </a:extLst>
        </xdr:cNvPr>
        <xdr:cNvSpPr/>
      </xdr:nvSpPr>
      <xdr:spPr>
        <a:xfrm>
          <a:off x="3517900" y="17856200"/>
          <a:ext cx="711200" cy="368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b="0" cap="none" spc="0">
              <a:ln w="0"/>
              <a:solidFill>
                <a:schemeClr val="tx1"/>
              </a:solidFill>
              <a:effectLst>
                <a:outerShdw blurRad="38100" dist="19050" dir="2700000" algn="tl" rotWithShape="0">
                  <a:schemeClr val="dk1">
                    <a:alpha val="40000"/>
                  </a:schemeClr>
                </a:outerShdw>
              </a:effectLst>
            </a:rPr>
            <a:t>n=74</a:t>
          </a:r>
        </a:p>
      </xdr:txBody>
    </xdr:sp>
    <xdr:clientData/>
  </xdr:twoCellAnchor>
  <xdr:twoCellAnchor>
    <xdr:from>
      <xdr:col>4</xdr:col>
      <xdr:colOff>304800</xdr:colOff>
      <xdr:row>85</xdr:row>
      <xdr:rowOff>50800</xdr:rowOff>
    </xdr:from>
    <xdr:to>
      <xdr:col>5</xdr:col>
      <xdr:colOff>304800</xdr:colOff>
      <xdr:row>87</xdr:row>
      <xdr:rowOff>12700</xdr:rowOff>
    </xdr:to>
    <xdr:sp macro="" textlink="">
      <xdr:nvSpPr>
        <xdr:cNvPr id="17" name="Rectangle 16">
          <a:extLst>
            <a:ext uri="{FF2B5EF4-FFF2-40B4-BE49-F238E27FC236}">
              <a16:creationId xmlns:a16="http://schemas.microsoft.com/office/drawing/2014/main" id="{BA775D42-1C1C-394A-9641-71D298CFAE44}"/>
            </a:ext>
          </a:extLst>
        </xdr:cNvPr>
        <xdr:cNvSpPr/>
      </xdr:nvSpPr>
      <xdr:spPr>
        <a:xfrm>
          <a:off x="3467100" y="17589500"/>
          <a:ext cx="711200" cy="368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b="0" cap="none" spc="0">
              <a:ln w="0"/>
              <a:solidFill>
                <a:schemeClr val="tx1"/>
              </a:solidFill>
              <a:effectLst>
                <a:outerShdw blurRad="38100" dist="19050" dir="2700000" algn="tl" rotWithShape="0">
                  <a:schemeClr val="dk1">
                    <a:alpha val="40000"/>
                  </a:schemeClr>
                </a:outerShdw>
              </a:effectLst>
            </a:rPr>
            <a:t>n=187</a:t>
          </a:r>
        </a:p>
      </xdr:txBody>
    </xdr:sp>
    <xdr:clientData/>
  </xdr:twoCellAnchor>
  <xdr:twoCellAnchor>
    <xdr:from>
      <xdr:col>4</xdr:col>
      <xdr:colOff>622300</xdr:colOff>
      <xdr:row>108</xdr:row>
      <xdr:rowOff>76200</xdr:rowOff>
    </xdr:from>
    <xdr:to>
      <xdr:col>12</xdr:col>
      <xdr:colOff>63500</xdr:colOff>
      <xdr:row>133</xdr:row>
      <xdr:rowOff>88900</xdr:rowOff>
    </xdr:to>
    <xdr:graphicFrame macro="">
      <xdr:nvGraphicFramePr>
        <xdr:cNvPr id="2" name="Chart 1">
          <a:extLst>
            <a:ext uri="{FF2B5EF4-FFF2-40B4-BE49-F238E27FC236}">
              <a16:creationId xmlns:a16="http://schemas.microsoft.com/office/drawing/2014/main" id="{67A264BC-303B-CA4D-A3EA-62BC565859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462642</xdr:colOff>
      <xdr:row>37</xdr:row>
      <xdr:rowOff>136071</xdr:rowOff>
    </xdr:from>
    <xdr:to>
      <xdr:col>20</xdr:col>
      <xdr:colOff>462643</xdr:colOff>
      <xdr:row>64</xdr:row>
      <xdr:rowOff>172357</xdr:rowOff>
    </xdr:to>
    <xdr:cxnSp macro="">
      <xdr:nvCxnSpPr>
        <xdr:cNvPr id="20" name="Straight Connector 19">
          <a:extLst>
            <a:ext uri="{FF2B5EF4-FFF2-40B4-BE49-F238E27FC236}">
              <a16:creationId xmlns:a16="http://schemas.microsoft.com/office/drawing/2014/main" id="{A42D1CBF-2AEB-624C-B9C1-FD10508B3594}"/>
            </a:ext>
          </a:extLst>
        </xdr:cNvPr>
        <xdr:cNvCxnSpPr/>
      </xdr:nvCxnSpPr>
      <xdr:spPr>
        <a:xfrm flipH="1">
          <a:off x="16110856" y="7737928"/>
          <a:ext cx="1" cy="54247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c:userShapes xmlns:c="http://schemas.openxmlformats.org/drawingml/2006/chart">
  <cdr:relSizeAnchor xmlns:cdr="http://schemas.openxmlformats.org/drawingml/2006/chartDrawing">
    <cdr:from>
      <cdr:x>0.18095</cdr:x>
      <cdr:y>0.90524</cdr:y>
    </cdr:from>
    <cdr:to>
      <cdr:x>0.31429</cdr:x>
      <cdr:y>0.97257</cdr:y>
    </cdr:to>
    <cdr:sp macro="" textlink="">
      <cdr:nvSpPr>
        <cdr:cNvPr id="2" name="Rectangle 1">
          <a:extLst xmlns:a="http://schemas.openxmlformats.org/drawingml/2006/main">
            <a:ext uri="{FF2B5EF4-FFF2-40B4-BE49-F238E27FC236}">
              <a16:creationId xmlns:a16="http://schemas.microsoft.com/office/drawing/2014/main" id="{20D521AC-1721-A249-89A1-CDDC5C3F90B3}"/>
            </a:ext>
          </a:extLst>
        </cdr:cNvPr>
        <cdr:cNvSpPr/>
      </cdr:nvSpPr>
      <cdr:spPr>
        <a:xfrm xmlns:a="http://schemas.openxmlformats.org/drawingml/2006/main">
          <a:off x="965200" y="4610100"/>
          <a:ext cx="711200" cy="342900"/>
        </a:xfrm>
        <a:prstGeom xmlns:a="http://schemas.openxmlformats.org/drawingml/2006/main" prst="rect">
          <a:avLst/>
        </a:prstGeom>
        <a:solidFill xmlns:a="http://schemas.openxmlformats.org/drawingml/2006/main">
          <a:schemeClr val="lt1"/>
        </a:solidFill>
        <a:ln xmlns:a="http://schemas.openxmlformats.org/drawingml/2006/main">
          <a:solidFill>
            <a:schemeClr val="tx1">
              <a:lumMod val="50000"/>
              <a:lumOff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GB" sz="1600" b="0" cap="none" spc="0">
              <a:ln w="0"/>
              <a:solidFill>
                <a:schemeClr val="tx1"/>
              </a:solidFill>
              <a:effectLst>
                <a:outerShdw blurRad="38100" dist="19050" dir="2700000" algn="tl" rotWithShape="0">
                  <a:schemeClr val="dk1">
                    <a:alpha val="40000"/>
                  </a:schemeClr>
                </a:outerShdw>
              </a:effectLst>
            </a:rPr>
            <a:t>n=261</a:t>
          </a:r>
        </a:p>
      </cdr:txBody>
    </cdr:sp>
  </cdr:relSizeAnchor>
  <cdr:relSizeAnchor xmlns:cdr="http://schemas.openxmlformats.org/drawingml/2006/chartDrawing">
    <cdr:from>
      <cdr:x>0.47619</cdr:x>
      <cdr:y>0.91022</cdr:y>
    </cdr:from>
    <cdr:to>
      <cdr:x>0.60952</cdr:x>
      <cdr:y>0.97756</cdr:y>
    </cdr:to>
    <cdr:sp macro="" textlink="">
      <cdr:nvSpPr>
        <cdr:cNvPr id="3" name="Rectangle 2">
          <a:extLst xmlns:a="http://schemas.openxmlformats.org/drawingml/2006/main">
            <a:ext uri="{FF2B5EF4-FFF2-40B4-BE49-F238E27FC236}">
              <a16:creationId xmlns:a16="http://schemas.microsoft.com/office/drawing/2014/main" id="{0C2157B9-AA87-7043-B6D9-B22203CA6584}"/>
            </a:ext>
          </a:extLst>
        </cdr:cNvPr>
        <cdr:cNvSpPr/>
      </cdr:nvSpPr>
      <cdr:spPr>
        <a:xfrm xmlns:a="http://schemas.openxmlformats.org/drawingml/2006/main">
          <a:off x="2540000" y="4635500"/>
          <a:ext cx="711200" cy="342900"/>
        </a:xfrm>
        <a:prstGeom xmlns:a="http://schemas.openxmlformats.org/drawingml/2006/main" prst="rect">
          <a:avLst/>
        </a:prstGeom>
        <a:solidFill xmlns:a="http://schemas.openxmlformats.org/drawingml/2006/main">
          <a:schemeClr val="lt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GB" sz="1600" b="0" cap="none" spc="0">
              <a:ln w="0"/>
              <a:solidFill>
                <a:schemeClr val="tx1"/>
              </a:solidFill>
              <a:effectLst>
                <a:outerShdw blurRad="38100" dist="19050" dir="2700000" algn="tl" rotWithShape="0">
                  <a:schemeClr val="dk1">
                    <a:alpha val="40000"/>
                  </a:schemeClr>
                </a:outerShdw>
              </a:effectLst>
            </a:rPr>
            <a:t>n=187</a:t>
          </a:r>
        </a:p>
      </cdr:txBody>
    </cdr:sp>
  </cdr:relSizeAnchor>
  <cdr:relSizeAnchor xmlns:cdr="http://schemas.openxmlformats.org/drawingml/2006/chartDrawing">
    <cdr:from>
      <cdr:x>0.76429</cdr:x>
      <cdr:y>0.90773</cdr:y>
    </cdr:from>
    <cdr:to>
      <cdr:x>0.89762</cdr:x>
      <cdr:y>0.97506</cdr:y>
    </cdr:to>
    <cdr:sp macro="" textlink="">
      <cdr:nvSpPr>
        <cdr:cNvPr id="4" name="Rectangle 3">
          <a:extLst xmlns:a="http://schemas.openxmlformats.org/drawingml/2006/main">
            <a:ext uri="{FF2B5EF4-FFF2-40B4-BE49-F238E27FC236}">
              <a16:creationId xmlns:a16="http://schemas.microsoft.com/office/drawing/2014/main" id="{6E8E0AEF-0A03-A04D-882D-28071036E3B1}"/>
            </a:ext>
          </a:extLst>
        </cdr:cNvPr>
        <cdr:cNvSpPr/>
      </cdr:nvSpPr>
      <cdr:spPr>
        <a:xfrm xmlns:a="http://schemas.openxmlformats.org/drawingml/2006/main">
          <a:off x="4076700" y="4622800"/>
          <a:ext cx="711200" cy="342900"/>
        </a:xfrm>
        <a:prstGeom xmlns:a="http://schemas.openxmlformats.org/drawingml/2006/main" prst="rect">
          <a:avLst/>
        </a:prstGeom>
        <a:solidFill xmlns:a="http://schemas.openxmlformats.org/drawingml/2006/main">
          <a:schemeClr val="lt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GB" sz="1600" b="0" cap="none" spc="0">
              <a:ln w="0"/>
              <a:solidFill>
                <a:schemeClr val="tx1"/>
              </a:solidFill>
              <a:effectLst>
                <a:outerShdw blurRad="38100" dist="19050" dir="2700000" algn="tl" rotWithShape="0">
                  <a:schemeClr val="dk1">
                    <a:alpha val="40000"/>
                  </a:schemeClr>
                </a:outerShdw>
              </a:effectLst>
            </a:rPr>
            <a:t>n=74</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38100</xdr:colOff>
      <xdr:row>300</xdr:row>
      <xdr:rowOff>0</xdr:rowOff>
    </xdr:from>
    <xdr:to>
      <xdr:col>10</xdr:col>
      <xdr:colOff>38100</xdr:colOff>
      <xdr:row>324</xdr:row>
      <xdr:rowOff>0</xdr:rowOff>
    </xdr:to>
    <xdr:graphicFrame macro="">
      <xdr:nvGraphicFramePr>
        <xdr:cNvPr id="2" name="Chart 1">
          <a:extLst>
            <a:ext uri="{FF2B5EF4-FFF2-40B4-BE49-F238E27FC236}">
              <a16:creationId xmlns:a16="http://schemas.microsoft.com/office/drawing/2014/main" id="{8CF5682B-8370-ED45-92F5-1A7901CD47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12701</xdr:colOff>
      <xdr:row>300</xdr:row>
      <xdr:rowOff>0</xdr:rowOff>
    </xdr:from>
    <xdr:to>
      <xdr:col>18</xdr:col>
      <xdr:colOff>307898</xdr:colOff>
      <xdr:row>323</xdr:row>
      <xdr:rowOff>203199</xdr:rowOff>
    </xdr:to>
    <xdr:graphicFrame macro="">
      <xdr:nvGraphicFramePr>
        <xdr:cNvPr id="4" name="Chart 3">
          <a:extLst>
            <a:ext uri="{FF2B5EF4-FFF2-40B4-BE49-F238E27FC236}">
              <a16:creationId xmlns:a16="http://schemas.microsoft.com/office/drawing/2014/main" id="{AB0A4F8F-764C-F542-881F-58B80A55F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21166</xdr:colOff>
      <xdr:row>303</xdr:row>
      <xdr:rowOff>0</xdr:rowOff>
    </xdr:from>
    <xdr:to>
      <xdr:col>32</xdr:col>
      <xdr:colOff>328083</xdr:colOff>
      <xdr:row>303</xdr:row>
      <xdr:rowOff>0</xdr:rowOff>
    </xdr:to>
    <xdr:cxnSp macro="">
      <xdr:nvCxnSpPr>
        <xdr:cNvPr id="5" name="Straight Connector 4">
          <a:extLst>
            <a:ext uri="{FF2B5EF4-FFF2-40B4-BE49-F238E27FC236}">
              <a16:creationId xmlns:a16="http://schemas.microsoft.com/office/drawing/2014/main" id="{3D17F3F2-C093-1147-9646-BD2FB1183895}"/>
            </a:ext>
          </a:extLst>
        </xdr:cNvPr>
        <xdr:cNvCxnSpPr/>
      </xdr:nvCxnSpPr>
      <xdr:spPr>
        <a:xfrm>
          <a:off x="14943666" y="60981167"/>
          <a:ext cx="85619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c:userShapes xmlns:c="http://schemas.openxmlformats.org/drawingml/2006/chart">
  <cdr:relSizeAnchor xmlns:cdr="http://schemas.openxmlformats.org/drawingml/2006/chartDrawing">
    <cdr:from>
      <cdr:x>0.83886</cdr:x>
      <cdr:y>0.03646</cdr:y>
    </cdr:from>
    <cdr:to>
      <cdr:x>0.96296</cdr:x>
      <cdr:y>0.10496</cdr:y>
    </cdr:to>
    <cdr:sp macro="" textlink="">
      <cdr:nvSpPr>
        <cdr:cNvPr id="2" name="Rectangle 1">
          <a:extLst xmlns:a="http://schemas.openxmlformats.org/drawingml/2006/main">
            <a:ext uri="{FF2B5EF4-FFF2-40B4-BE49-F238E27FC236}">
              <a16:creationId xmlns:a16="http://schemas.microsoft.com/office/drawing/2014/main" id="{9129D955-68C3-1645-AE3E-85FE6E06677C}"/>
            </a:ext>
          </a:extLst>
        </cdr:cNvPr>
        <cdr:cNvSpPr/>
      </cdr:nvSpPr>
      <cdr:spPr>
        <a:xfrm xmlns:a="http://schemas.openxmlformats.org/drawingml/2006/main">
          <a:off x="4826017" y="177824"/>
          <a:ext cx="713960" cy="334061"/>
        </a:xfrm>
        <a:prstGeom xmlns:a="http://schemas.openxmlformats.org/drawingml/2006/main" prst="rect">
          <a:avLst/>
        </a:prstGeom>
        <a:noFill xmlns:a="http://schemas.openxmlformats.org/drawingml/2006/main"/>
        <a:ln xmlns:a="http://schemas.openxmlformats.org/drawingml/2006/main">
          <a:solidFill>
            <a:schemeClr val="tx1">
              <a:lumMod val="50000"/>
              <a:lumOff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GB" sz="1600" b="0" cap="none" spc="0">
              <a:ln w="0"/>
              <a:solidFill>
                <a:schemeClr val="tx1"/>
              </a:solidFill>
              <a:effectLst/>
            </a:rPr>
            <a:t>n=276</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21-11-05T11:28:42.72" personId="{00000000-0000-0000-0000-000000000000}" id="{E76D5FEC-5718-EE41-A122-CAB557282FC2}">
    <text xml:space="preserve">if DNA helped hiim idenitfy his bio mother, then perhaps they should have answered “never knew parents” rather than “never knew mother”. They are still searching for their father … </text>
  </threadedComment>
  <threadedComment ref="N27" dT="2021-12-22T09:51:09.01" personId="{00000000-0000-0000-0000-000000000000}" id="{07204C59-E889-2342-AA0E-72B0CD0ECD82}">
    <text>this contradicts their answer to Q10</text>
  </threadedComment>
  <threadedComment ref="I30" dT="2021-10-29T13:05:52.54" personId="{00000000-0000-0000-0000-000000000000}" id="{4BFAE64C-FABD-B344-8616-DC8EFD6AC335}">
    <text>Looking for father’s father =&gt; omit this answer from analysis</text>
  </threadedComment>
  <threadedComment ref="N32" dT="2021-12-22T09:51:20.03" personId="{00000000-0000-0000-0000-000000000000}" id="{50EE01A3-C0A1-5F45-8F23-B8257A30A132}">
    <text>this contradicts their answer to Q10</text>
  </threadedComment>
  <threadedComment ref="N33" dT="2021-12-22T09:51:28.32" personId="{00000000-0000-0000-0000-000000000000}" id="{F72774CA-D35B-7749-A148-4E807F61765A}">
    <text>this contradicts their answer to Q10</text>
  </threadedComment>
  <threadedComment ref="N34" dT="2021-12-22T09:51:28.32" personId="{00000000-0000-0000-0000-000000000000}" id="{F2A6A0E6-9C0F-504B-BA15-5397E49FCB11}">
    <text>this contradicts their answer to Q10</text>
  </threadedComment>
  <threadedComment ref="N36" dT="2021-12-22T09:51:28.32" personId="{00000000-0000-0000-0000-000000000000}" id="{D13EE955-6164-4046-AA13-6993A4DE83E4}">
    <text>this contradicts their answer to Q10</text>
  </threadedComment>
  <threadedComment ref="N38" dT="2021-12-22T09:51:37.77" personId="{00000000-0000-0000-0000-000000000000}" id="{F7FE9C7B-1291-3E43-B8DE-98980707793A}">
    <text>this contradicts their answer to Q10</text>
  </threadedComment>
  <threadedComment ref="N39" dT="2021-12-22T09:51:37.77" personId="{00000000-0000-0000-0000-000000000000}" id="{AEB4619B-C7D0-1C46-8F1C-0E11D73AAF54}">
    <text>this contradicts their answer to Q10</text>
  </threadedComment>
  <threadedComment ref="N40" dT="2021-12-22T09:51:37.77" personId="{00000000-0000-0000-0000-000000000000}" id="{CADE6DD6-F649-4644-AC2B-D04862DD3279}">
    <text>this contradicts their answer to Q10</text>
  </threadedComment>
  <threadedComment ref="N41" dT="2021-12-22T09:51:37.77" personId="{00000000-0000-0000-0000-000000000000}" id="{21A70079-D44E-B34F-ACF8-F8924E8295EA}">
    <text>this contradicts their answer to Q10</text>
  </threadedComment>
  <threadedComment ref="N44" dT="2021-12-22T09:51:37.77" personId="{00000000-0000-0000-0000-000000000000}" id="{E6D10AA8-0DBC-7042-9B83-B701ECD1F014}">
    <text>this contradicts their answer to Q10</text>
  </threadedComment>
  <threadedComment ref="N45" dT="2021-12-22T09:51:37.77" personId="{00000000-0000-0000-0000-000000000000}" id="{C48A6EA5-6DA2-C94A-ACE2-C16BF560FC5B}">
    <text>this contradicts their answer to Q10</text>
  </threadedComment>
  <threadedComment ref="N46" dT="2021-12-22T09:51:37.77" personId="{00000000-0000-0000-0000-000000000000}" id="{55C684C6-0A25-B54A-B019-3D9D206611B9}">
    <text>this contradicts their answer to Q10</text>
  </threadedComment>
  <threadedComment ref="N47" dT="2021-12-22T09:51:37.77" personId="{00000000-0000-0000-0000-000000000000}" id="{62AC46CE-4039-4048-B803-6096C2AF8133}">
    <text>this contradicts their answer to Q10</text>
  </threadedComment>
  <threadedComment ref="N48" dT="2021-12-22T09:51:37.77" personId="{00000000-0000-0000-0000-000000000000}" id="{4921E630-4BD6-3E44-84E9-B7F3E515774F}">
    <text>this contradicts their answer to Q10</text>
  </threadedComment>
  <threadedComment ref="N81" dT="2021-12-22T09:49:38.78" personId="{00000000-0000-0000-0000-000000000000}" id="{B0736BD6-E407-3D48-B598-DBA9CEBEC109}">
    <text>this contradicts their answer to Q11</text>
  </threadedComment>
  <threadedComment ref="N82" dT="2021-12-22T09:49:38.78" personId="{00000000-0000-0000-0000-000000000000}" id="{F2C6BC56-5BC9-A147-8926-F5EA47BEC34C}">
    <text>this contradicts their answer to Q11</text>
  </threadedComment>
  <threadedComment ref="N83" dT="2021-12-22T09:49:38.78" personId="{00000000-0000-0000-0000-000000000000}" id="{039F696D-1039-3F42-9011-2E4D92875C87}">
    <text>this contradicts their answer to Q11</text>
  </threadedComment>
  <threadedComment ref="G104" dT="2021-10-29T12:54:19.71" personId="{00000000-0000-0000-0000-000000000000}" id="{7DA9806E-860C-A244-9AD7-7D3FE7E596EC}">
    <text>She has found the mother but does not specify if DNA helped =&gt; omit this answer from analysis</text>
  </threadedComment>
  <threadedComment ref="I104" dT="2021-10-29T12:57:18.56" personId="{00000000-0000-0000-0000-000000000000}" id="{1F3A1F21-FA65-6C4A-AFF8-3C82F5B7D0EE}">
    <text>Father has not been found and she does not specify if any paternal ancestors have been identified =&gt; omit this answer from analysis</text>
  </threadedComment>
  <threadedComment ref="I265" dT="2021-10-29T13:06:32.01" personId="{00000000-0000-0000-0000-000000000000}" id="{551CC1F6-47E5-6F47-9DC7-9C8F900EDC2B}">
    <text>Looking for father =&gt; omit this answer from analysis</text>
  </threadedComment>
  <threadedComment ref="I275" dT="2021-10-29T13:08:47.79" personId="{00000000-0000-0000-0000-000000000000}" id="{ACC6E5E8-68B5-084F-A38F-9AD65AAE8CC6}">
    <text>Looking for father =&gt; omit this answer from analysis</text>
  </threadedComment>
</ThreadedComments>
</file>

<file path=xl/threadedComments/threadedComment2.xml><?xml version="1.0" encoding="utf-8"?>
<ThreadedComments xmlns="http://schemas.microsoft.com/office/spreadsheetml/2018/threadedcomments" xmlns:x="http://schemas.openxmlformats.org/spreadsheetml/2006/main">
  <threadedComment ref="I10" dT="2021-10-29T13:05:52.54" personId="{00000000-0000-0000-0000-000000000000}" id="{F7054D21-AA88-6E43-8131-6CA74C69DC4F}">
    <text>Looking for father’s father =&gt; omit this answer from analysis</text>
  </threadedComment>
  <threadedComment ref="O41" dT="2021-10-29T19:08:31.12" personId="{00000000-0000-0000-0000-000000000000}" id="{5C4AE308-7B45-6541-8E28-662EB466A27A}">
    <text>similar to 24/12/20 =&gt; duplicate?? Leave in for now</text>
  </threadedComment>
  <threadedComment ref="I76" dT="2021-10-29T13:08:47.79" personId="{00000000-0000-0000-0000-000000000000}" id="{77A814F9-5ACC-BE4B-BEC9-20E9058860D1}">
    <text>Looking for father =&gt; omit this answer from analysis</text>
  </threadedComment>
  <threadedComment ref="I77" dT="2021-10-29T13:06:32.01" personId="{00000000-0000-0000-0000-000000000000}" id="{038C475D-E3E8-AC44-8B43-316CE6BA5507}">
    <text>Looking for father =&gt; omit this answer from analysis</text>
  </threadedComment>
</ThreadedComments>
</file>

<file path=xl/threadedComments/threadedComment3.xml><?xml version="1.0" encoding="utf-8"?>
<ThreadedComments xmlns="http://schemas.microsoft.com/office/spreadsheetml/2018/threadedcomments" xmlns:x="http://schemas.openxmlformats.org/spreadsheetml/2006/main">
  <threadedComment ref="J26" dT="2021-10-29T13:08:47.79" personId="{00000000-0000-0000-0000-000000000000}" id="{D26E0823-6AB7-234A-9838-46CCF160A4E9}">
    <text>Looking for father =&gt; omit this answer from analysis</text>
  </threadedComment>
  <threadedComment ref="J148" dT="2021-10-29T13:05:52.54" personId="{00000000-0000-0000-0000-000000000000}" id="{798F1AFB-69F2-5F41-9188-C367FE42EBC2}">
    <text>Looking for father’s father =&gt; omit this answer from analysis</text>
  </threadedComment>
  <threadedComment ref="J149" dT="2021-10-29T13:06:32.01" personId="{00000000-0000-0000-0000-000000000000}" id="{07F6A5A1-8F59-D144-91BE-64678EE5B772}">
    <text>Looking for father =&gt; omit this answer from analysis</text>
  </threadedComment>
  <threadedComment ref="H252" dT="2021-10-29T12:54:19.71" personId="{00000000-0000-0000-0000-000000000000}" id="{4326D5E7-704A-8A44-990A-D203416A17FA}">
    <text>She has found the mother but does not specify if DNA helped =&gt; omit this answer from analysis</text>
  </threadedComment>
  <threadedComment ref="J252" dT="2021-10-29T12:57:18.56" personId="{00000000-0000-0000-0000-000000000000}" id="{3E0F525F-B641-894F-AD7C-CA1E50D2AC06}">
    <text>Father has not been found and she does not specify if any paternal ancestors have been identified =&gt; omit this answer from analysis</text>
  </threadedComment>
</ThreadedComments>
</file>

<file path=xl/threadedComments/threadedComment4.xml><?xml version="1.0" encoding="utf-8"?>
<ThreadedComments xmlns="http://schemas.microsoft.com/office/spreadsheetml/2018/threadedcomments" xmlns:x="http://schemas.openxmlformats.org/spreadsheetml/2006/main">
  <threadedComment ref="K10" dT="2021-10-29T13:06:32.01" personId="{00000000-0000-0000-0000-000000000000}" id="{67D4D3A7-722B-A94C-A4E1-931C3366ED1B}">
    <text>Looking for father =&gt; omit this answer from analysis</text>
  </threadedComment>
  <threadedComment ref="O26" dT="2021-11-11T14:14:40.09" personId="{00000000-0000-0000-0000-000000000000}" id="{BCDA4E00-08E8-0642-945C-4932436A3F90}">
    <text>avuncular</text>
  </threadedComment>
  <threadedComment ref="O27" dT="2021-11-11T14:13:38.43" personId="{00000000-0000-0000-0000-000000000000}" id="{49F4662B-0D48-A44A-A538-8907240F4B36}">
    <text>avuncular</text>
  </threadedComment>
  <threadedComment ref="O28" dT="2021-11-11T14:13:29.59" personId="{00000000-0000-0000-0000-000000000000}" id="{86BC5350-7A4F-7244-BA54-1597233018B0}">
    <text>avuncular</text>
  </threadedComment>
  <threadedComment ref="O37" dT="2021-11-11T14:11:59.32" personId="{00000000-0000-0000-0000-000000000000}" id="{C2ED613E-55D3-3B4F-9709-5CEED2A1053A}">
    <text>categorise as 1C1R</text>
  </threadedComment>
  <threadedComment ref="K43" dT="2021-11-05T11:28:42.72" personId="{00000000-0000-0000-0000-000000000000}" id="{825F69D1-00F0-6840-B988-23877EC84D17}">
    <text xml:space="preserve">if DNA helped hiim idenitfy his bio mother, then perhaps they should have answered “never knew parents” rather than “never knew mother”. They are still searching for their father … </text>
  </threadedComment>
  <threadedComment ref="O90" dT="2021-11-09T12:15:53.98" personId="{00000000-0000-0000-0000-000000000000}" id="{62B91450-B682-A142-8E85-5397E40E3BCA}">
    <text>maybe the parent match has not replied? so no identification as yet. Keep in for analysis.</text>
  </threadedComment>
  <threadedComment ref="O92" dT="2021-11-11T14:14:18.29" personId="{00000000-0000-0000-0000-000000000000}" id="{50783C2D-C55B-A844-B78E-05640588C082}">
    <text>sibling</text>
  </threadedComment>
  <threadedComment ref="O93" dT="2021-11-11T14:14:27.90" personId="{00000000-0000-0000-0000-000000000000}" id="{6765CE2F-7B29-1946-865E-E144F6574E33}">
    <text xml:space="preserve">sibling
</text>
  </threadedComment>
  <threadedComment ref="O111" dT="2021-11-11T14:12:11.17" personId="{00000000-0000-0000-0000-000000000000}" id="{FFED786C-37EA-F04D-9F7C-FE3E90C11ECD}">
    <text>sibling</text>
  </threadedComment>
  <threadedComment ref="K132" dT="2021-10-29T13:08:47.79" personId="{00000000-0000-0000-0000-000000000000}" id="{B536735F-6215-6E4D-AAF6-7E5E91215D4E}">
    <text>Looking for father =&gt; omit this answer from analysis</text>
  </threadedComment>
  <threadedComment ref="K212" dT="2021-10-29T13:05:52.54" personId="{00000000-0000-0000-0000-000000000000}" id="{E8B7F6C1-0744-1147-937C-3DC2D108C294}">
    <text>Looking for father’s father =&gt; omit this answer from analysis</text>
  </threadedComment>
  <threadedComment ref="I213" dT="2021-10-29T12:54:19.71" personId="{00000000-0000-0000-0000-000000000000}" id="{EDBA7D09-FE5A-0F41-B520-948E2D11757E}">
    <text>She has found the mother but does not specify if DNA helped =&gt; omit this answer from analysis</text>
  </threadedComment>
  <threadedComment ref="K213" dT="2021-10-29T12:57:18.56" personId="{00000000-0000-0000-0000-000000000000}" id="{D1CD54B5-5A5C-F549-8FB9-69F96284174D}">
    <text>Father has not been found and she does not specify if any paternal ancestors have been identified =&gt; omit this answer from analysis</text>
  </threadedComment>
  <threadedComment ref="O253" dT="2021-11-11T14:20:17.60" personId="{00000000-0000-0000-0000-000000000000}" id="{17FA1ABC-4952-C040-A096-420B78077B28}">
    <text>3C</text>
  </threadedComment>
  <threadedComment ref="O254" dT="2021-11-11T14:20:10.04" personId="{00000000-0000-0000-0000-000000000000}" id="{064915EE-01B9-CB4D-9957-AFE8EF8F8204}">
    <text>3C</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socscistatistics.com/tests/chisquare2/default2.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4"/>
  <sheetViews>
    <sheetView topLeftCell="A160" workbookViewId="0">
      <selection activeCell="O263" sqref="O263"/>
    </sheetView>
  </sheetViews>
  <sheetFormatPr baseColWidth="10" defaultRowHeight="16" x14ac:dyDescent="0.2"/>
  <sheetData>
    <row r="1" spans="1:15" x14ac:dyDescent="0.2">
      <c r="A1" t="s">
        <v>0</v>
      </c>
      <c r="B1" t="s">
        <v>1</v>
      </c>
      <c r="C1" t="s">
        <v>2</v>
      </c>
      <c r="D1" t="s">
        <v>3</v>
      </c>
      <c r="E1" t="s">
        <v>4</v>
      </c>
      <c r="F1" t="s">
        <v>5</v>
      </c>
      <c r="G1" t="s">
        <v>6</v>
      </c>
      <c r="H1" t="s">
        <v>7</v>
      </c>
      <c r="I1" t="s">
        <v>8</v>
      </c>
      <c r="J1" t="s">
        <v>9</v>
      </c>
      <c r="K1" t="s">
        <v>10</v>
      </c>
      <c r="L1" t="s">
        <v>11</v>
      </c>
      <c r="M1" t="s">
        <v>12</v>
      </c>
      <c r="N1" t="s">
        <v>13</v>
      </c>
      <c r="O1" t="s">
        <v>14</v>
      </c>
    </row>
    <row r="2" spans="1:15" x14ac:dyDescent="0.2">
      <c r="A2" t="s">
        <v>15</v>
      </c>
      <c r="B2" t="s">
        <v>16</v>
      </c>
      <c r="C2" t="s">
        <v>17</v>
      </c>
      <c r="D2" t="s">
        <v>18</v>
      </c>
      <c r="E2" t="s">
        <v>19</v>
      </c>
      <c r="F2" t="s">
        <v>18</v>
      </c>
      <c r="G2" t="s">
        <v>17</v>
      </c>
      <c r="H2" t="s">
        <v>20</v>
      </c>
      <c r="I2" t="s">
        <v>17</v>
      </c>
      <c r="J2" t="s">
        <v>21</v>
      </c>
      <c r="K2" t="s">
        <v>22</v>
      </c>
      <c r="L2" t="s">
        <v>17</v>
      </c>
      <c r="M2" t="s">
        <v>23</v>
      </c>
      <c r="N2" t="s">
        <v>24</v>
      </c>
    </row>
    <row r="3" spans="1:15" x14ac:dyDescent="0.2">
      <c r="A3" t="s">
        <v>25</v>
      </c>
      <c r="B3" t="s">
        <v>26</v>
      </c>
      <c r="C3" t="s">
        <v>17</v>
      </c>
      <c r="D3" t="s">
        <v>18</v>
      </c>
      <c r="E3" t="s">
        <v>18</v>
      </c>
      <c r="F3" t="s">
        <v>18</v>
      </c>
      <c r="G3" t="s">
        <v>27</v>
      </c>
      <c r="I3" t="s">
        <v>17</v>
      </c>
      <c r="J3" t="s">
        <v>20</v>
      </c>
      <c r="K3" t="s">
        <v>22</v>
      </c>
      <c r="L3" t="s">
        <v>17</v>
      </c>
      <c r="M3" t="s">
        <v>23</v>
      </c>
      <c r="N3" t="s">
        <v>28</v>
      </c>
    </row>
    <row r="4" spans="1:15" x14ac:dyDescent="0.2">
      <c r="A4" t="s">
        <v>29</v>
      </c>
      <c r="B4" t="s">
        <v>30</v>
      </c>
      <c r="C4" t="s">
        <v>17</v>
      </c>
      <c r="D4" t="s">
        <v>18</v>
      </c>
      <c r="E4" t="s">
        <v>18</v>
      </c>
      <c r="F4" t="s">
        <v>18</v>
      </c>
      <c r="G4" t="s">
        <v>27</v>
      </c>
      <c r="I4" t="s">
        <v>31</v>
      </c>
      <c r="J4" t="s">
        <v>32</v>
      </c>
      <c r="K4" t="s">
        <v>33</v>
      </c>
      <c r="L4" t="s">
        <v>24</v>
      </c>
      <c r="M4" t="s">
        <v>34</v>
      </c>
      <c r="N4" t="s">
        <v>35</v>
      </c>
      <c r="O4" t="s">
        <v>36</v>
      </c>
    </row>
    <row r="5" spans="1:15" x14ac:dyDescent="0.2">
      <c r="A5" t="s">
        <v>37</v>
      </c>
      <c r="B5" t="s">
        <v>38</v>
      </c>
      <c r="C5" t="s">
        <v>17</v>
      </c>
      <c r="D5" t="s">
        <v>18</v>
      </c>
      <c r="E5" t="s">
        <v>18</v>
      </c>
      <c r="F5" t="s">
        <v>39</v>
      </c>
      <c r="G5" t="s">
        <v>40</v>
      </c>
      <c r="I5" t="s">
        <v>40</v>
      </c>
      <c r="K5" t="s">
        <v>33</v>
      </c>
      <c r="L5" t="s">
        <v>17</v>
      </c>
      <c r="M5" t="s">
        <v>41</v>
      </c>
      <c r="N5" t="s">
        <v>17</v>
      </c>
    </row>
    <row r="6" spans="1:15" x14ac:dyDescent="0.2">
      <c r="A6" t="s">
        <v>42</v>
      </c>
      <c r="B6" t="s">
        <v>38</v>
      </c>
      <c r="C6" t="s">
        <v>17</v>
      </c>
      <c r="D6" t="s">
        <v>18</v>
      </c>
      <c r="E6" t="s">
        <v>18</v>
      </c>
      <c r="F6" t="s">
        <v>18</v>
      </c>
      <c r="G6" t="s">
        <v>27</v>
      </c>
      <c r="I6" t="s">
        <v>17</v>
      </c>
      <c r="J6" t="s">
        <v>20</v>
      </c>
      <c r="K6" t="s">
        <v>43</v>
      </c>
      <c r="L6" t="s">
        <v>17</v>
      </c>
      <c r="M6" t="s">
        <v>34</v>
      </c>
      <c r="N6" t="s">
        <v>17</v>
      </c>
    </row>
    <row r="7" spans="1:15" x14ac:dyDescent="0.2">
      <c r="A7" t="s">
        <v>44</v>
      </c>
      <c r="B7" t="s">
        <v>30</v>
      </c>
      <c r="C7" t="s">
        <v>17</v>
      </c>
      <c r="D7" t="s">
        <v>18</v>
      </c>
      <c r="E7" t="s">
        <v>18</v>
      </c>
      <c r="F7" t="s">
        <v>18</v>
      </c>
      <c r="G7" t="s">
        <v>27</v>
      </c>
      <c r="I7" t="s">
        <v>17</v>
      </c>
      <c r="J7" t="s">
        <v>32</v>
      </c>
      <c r="K7" t="s">
        <v>33</v>
      </c>
      <c r="L7" t="s">
        <v>17</v>
      </c>
      <c r="M7" t="s">
        <v>34</v>
      </c>
      <c r="N7" t="s">
        <v>28</v>
      </c>
    </row>
    <row r="8" spans="1:15" x14ac:dyDescent="0.2">
      <c r="A8" t="s">
        <v>45</v>
      </c>
      <c r="B8" t="s">
        <v>26</v>
      </c>
      <c r="C8" t="s">
        <v>17</v>
      </c>
      <c r="D8" t="s">
        <v>18</v>
      </c>
      <c r="E8" t="s">
        <v>18</v>
      </c>
      <c r="F8" t="s">
        <v>18</v>
      </c>
      <c r="G8" t="s">
        <v>27</v>
      </c>
      <c r="I8" t="s">
        <v>46</v>
      </c>
      <c r="K8" t="s">
        <v>47</v>
      </c>
      <c r="L8" t="s">
        <v>17</v>
      </c>
      <c r="M8" t="s">
        <v>34</v>
      </c>
      <c r="N8" t="s">
        <v>24</v>
      </c>
    </row>
    <row r="9" spans="1:15" x14ac:dyDescent="0.2">
      <c r="A9" t="s">
        <v>48</v>
      </c>
      <c r="B9" t="s">
        <v>38</v>
      </c>
      <c r="C9" t="s">
        <v>17</v>
      </c>
      <c r="D9" t="s">
        <v>18</v>
      </c>
      <c r="E9" t="s">
        <v>18</v>
      </c>
      <c r="F9" t="s">
        <v>18</v>
      </c>
      <c r="G9" t="s">
        <v>27</v>
      </c>
      <c r="I9" t="s">
        <v>17</v>
      </c>
      <c r="J9" t="s">
        <v>32</v>
      </c>
      <c r="K9" t="s">
        <v>49</v>
      </c>
      <c r="L9" t="s">
        <v>17</v>
      </c>
      <c r="M9" t="s">
        <v>34</v>
      </c>
      <c r="N9" t="s">
        <v>24</v>
      </c>
    </row>
    <row r="10" spans="1:15" x14ac:dyDescent="0.2">
      <c r="A10" t="s">
        <v>50</v>
      </c>
      <c r="B10" t="s">
        <v>38</v>
      </c>
      <c r="C10" t="s">
        <v>17</v>
      </c>
      <c r="D10" t="s">
        <v>18</v>
      </c>
      <c r="E10" t="s">
        <v>18</v>
      </c>
      <c r="F10" t="s">
        <v>19</v>
      </c>
      <c r="G10" t="s">
        <v>27</v>
      </c>
      <c r="I10" t="s">
        <v>31</v>
      </c>
      <c r="K10" t="s">
        <v>51</v>
      </c>
      <c r="L10" t="s">
        <v>17</v>
      </c>
      <c r="M10" t="s">
        <v>34</v>
      </c>
      <c r="N10" t="s">
        <v>17</v>
      </c>
      <c r="O10" t="s">
        <v>52</v>
      </c>
    </row>
    <row r="11" spans="1:15" x14ac:dyDescent="0.2">
      <c r="A11" t="s">
        <v>53</v>
      </c>
      <c r="B11" t="s">
        <v>38</v>
      </c>
      <c r="C11" t="s">
        <v>17</v>
      </c>
      <c r="D11" t="s">
        <v>18</v>
      </c>
      <c r="E11" t="s">
        <v>18</v>
      </c>
      <c r="G11" t="s">
        <v>17</v>
      </c>
      <c r="H11" t="s">
        <v>54</v>
      </c>
      <c r="I11" t="s">
        <v>40</v>
      </c>
      <c r="K11" t="s">
        <v>55</v>
      </c>
      <c r="L11" t="s">
        <v>17</v>
      </c>
      <c r="M11" t="s">
        <v>56</v>
      </c>
      <c r="N11" t="s">
        <v>28</v>
      </c>
    </row>
    <row r="12" spans="1:15" x14ac:dyDescent="0.2">
      <c r="A12" t="s">
        <v>57</v>
      </c>
      <c r="B12" t="s">
        <v>38</v>
      </c>
      <c r="C12" t="s">
        <v>17</v>
      </c>
      <c r="D12" t="s">
        <v>18</v>
      </c>
      <c r="E12" t="s">
        <v>18</v>
      </c>
      <c r="F12" t="s">
        <v>18</v>
      </c>
      <c r="G12" t="s">
        <v>17</v>
      </c>
      <c r="H12" t="s">
        <v>32</v>
      </c>
      <c r="I12" t="s">
        <v>17</v>
      </c>
      <c r="J12" t="s">
        <v>32</v>
      </c>
      <c r="K12" t="s">
        <v>22</v>
      </c>
      <c r="L12" t="s">
        <v>24</v>
      </c>
      <c r="M12" t="s">
        <v>58</v>
      </c>
      <c r="N12" t="s">
        <v>24</v>
      </c>
    </row>
    <row r="13" spans="1:15" x14ac:dyDescent="0.2">
      <c r="A13" t="s">
        <v>57</v>
      </c>
      <c r="B13" t="s">
        <v>38</v>
      </c>
      <c r="C13" t="s">
        <v>17</v>
      </c>
      <c r="D13" t="s">
        <v>18</v>
      </c>
      <c r="E13" t="s">
        <v>18</v>
      </c>
      <c r="G13" t="s">
        <v>27</v>
      </c>
      <c r="I13" t="s">
        <v>46</v>
      </c>
      <c r="K13" t="s">
        <v>59</v>
      </c>
      <c r="L13" t="s">
        <v>17</v>
      </c>
      <c r="M13" t="s">
        <v>23</v>
      </c>
      <c r="N13" t="s">
        <v>24</v>
      </c>
    </row>
    <row r="14" spans="1:15" x14ac:dyDescent="0.2">
      <c r="A14" t="s">
        <v>60</v>
      </c>
      <c r="B14" t="s">
        <v>30</v>
      </c>
      <c r="C14" t="s">
        <v>17</v>
      </c>
      <c r="D14" t="s">
        <v>18</v>
      </c>
      <c r="E14" t="s">
        <v>18</v>
      </c>
      <c r="F14" t="s">
        <v>19</v>
      </c>
      <c r="G14" t="s">
        <v>27</v>
      </c>
      <c r="I14" t="s">
        <v>31</v>
      </c>
      <c r="J14" t="s">
        <v>32</v>
      </c>
      <c r="K14" t="s">
        <v>61</v>
      </c>
      <c r="L14" t="s">
        <v>24</v>
      </c>
      <c r="M14" t="s">
        <v>34</v>
      </c>
      <c r="N14" t="s">
        <v>28</v>
      </c>
    </row>
    <row r="15" spans="1:15" x14ac:dyDescent="0.2">
      <c r="A15" t="s">
        <v>62</v>
      </c>
      <c r="B15" t="s">
        <v>30</v>
      </c>
      <c r="C15" t="s">
        <v>17</v>
      </c>
      <c r="D15" t="s">
        <v>18</v>
      </c>
      <c r="E15" t="s">
        <v>19</v>
      </c>
      <c r="F15" t="s">
        <v>19</v>
      </c>
      <c r="G15" t="s">
        <v>27</v>
      </c>
      <c r="I15" t="s">
        <v>40</v>
      </c>
      <c r="K15" t="s">
        <v>63</v>
      </c>
      <c r="L15" t="s">
        <v>24</v>
      </c>
      <c r="M15" t="s">
        <v>41</v>
      </c>
      <c r="N15" t="s">
        <v>35</v>
      </c>
    </row>
    <row r="16" spans="1:15" x14ac:dyDescent="0.2">
      <c r="A16" t="s">
        <v>64</v>
      </c>
      <c r="B16" t="s">
        <v>38</v>
      </c>
      <c r="C16" t="s">
        <v>17</v>
      </c>
      <c r="D16" t="s">
        <v>19</v>
      </c>
      <c r="E16" t="s">
        <v>19</v>
      </c>
      <c r="F16" t="s">
        <v>19</v>
      </c>
      <c r="G16" t="s">
        <v>17</v>
      </c>
      <c r="H16" t="s">
        <v>32</v>
      </c>
      <c r="I16" t="s">
        <v>17</v>
      </c>
      <c r="J16" t="s">
        <v>20</v>
      </c>
      <c r="K16" t="s">
        <v>55</v>
      </c>
      <c r="L16" t="s">
        <v>17</v>
      </c>
      <c r="M16" t="s">
        <v>41</v>
      </c>
      <c r="N16" t="s">
        <v>17</v>
      </c>
    </row>
    <row r="17" spans="1:15" x14ac:dyDescent="0.2">
      <c r="A17" t="s">
        <v>65</v>
      </c>
      <c r="B17" t="s">
        <v>66</v>
      </c>
      <c r="C17" t="s">
        <v>17</v>
      </c>
      <c r="D17" t="s">
        <v>18</v>
      </c>
      <c r="E17" t="s">
        <v>18</v>
      </c>
      <c r="F17" t="s">
        <v>18</v>
      </c>
      <c r="G17" t="s">
        <v>27</v>
      </c>
      <c r="I17" t="s">
        <v>17</v>
      </c>
      <c r="J17" t="s">
        <v>32</v>
      </c>
      <c r="K17" t="s">
        <v>33</v>
      </c>
      <c r="L17" t="s">
        <v>24</v>
      </c>
      <c r="M17" t="s">
        <v>67</v>
      </c>
      <c r="O17" t="s">
        <v>68</v>
      </c>
    </row>
    <row r="18" spans="1:15" x14ac:dyDescent="0.2">
      <c r="A18" t="s">
        <v>69</v>
      </c>
      <c r="B18" t="s">
        <v>38</v>
      </c>
      <c r="C18" t="s">
        <v>17</v>
      </c>
      <c r="D18" t="s">
        <v>18</v>
      </c>
      <c r="E18" t="s">
        <v>18</v>
      </c>
      <c r="F18" t="s">
        <v>18</v>
      </c>
      <c r="G18" t="s">
        <v>17</v>
      </c>
      <c r="H18" t="s">
        <v>32</v>
      </c>
      <c r="I18" t="s">
        <v>17</v>
      </c>
      <c r="J18" t="s">
        <v>32</v>
      </c>
      <c r="K18" t="s">
        <v>55</v>
      </c>
      <c r="L18" t="s">
        <v>17</v>
      </c>
      <c r="M18" t="s">
        <v>34</v>
      </c>
      <c r="N18" t="s">
        <v>24</v>
      </c>
      <c r="O18" t="s">
        <v>70</v>
      </c>
    </row>
    <row r="19" spans="1:15" x14ac:dyDescent="0.2">
      <c r="A19" t="s">
        <v>71</v>
      </c>
      <c r="B19" t="s">
        <v>38</v>
      </c>
      <c r="C19" t="s">
        <v>17</v>
      </c>
      <c r="D19" t="s">
        <v>72</v>
      </c>
      <c r="E19" t="s">
        <v>73</v>
      </c>
      <c r="F19" t="s">
        <v>18</v>
      </c>
      <c r="G19" t="s">
        <v>17</v>
      </c>
      <c r="H19" t="s">
        <v>20</v>
      </c>
      <c r="I19" t="s">
        <v>17</v>
      </c>
      <c r="J19" t="s">
        <v>20</v>
      </c>
      <c r="K19" t="s">
        <v>74</v>
      </c>
      <c r="L19" t="s">
        <v>17</v>
      </c>
      <c r="M19" t="s">
        <v>56</v>
      </c>
      <c r="N19" t="s">
        <v>24</v>
      </c>
    </row>
    <row r="20" spans="1:15" x14ac:dyDescent="0.2">
      <c r="A20" t="s">
        <v>75</v>
      </c>
      <c r="B20" t="s">
        <v>38</v>
      </c>
      <c r="C20" t="s">
        <v>17</v>
      </c>
      <c r="D20" t="s">
        <v>18</v>
      </c>
      <c r="E20" t="s">
        <v>18</v>
      </c>
      <c r="F20" t="s">
        <v>18</v>
      </c>
      <c r="G20" t="s">
        <v>27</v>
      </c>
      <c r="I20" t="s">
        <v>17</v>
      </c>
      <c r="J20" t="s">
        <v>21</v>
      </c>
      <c r="K20" t="s">
        <v>49</v>
      </c>
      <c r="L20" t="s">
        <v>17</v>
      </c>
      <c r="M20" t="s">
        <v>23</v>
      </c>
      <c r="N20" t="s">
        <v>24</v>
      </c>
      <c r="O20" t="s">
        <v>76</v>
      </c>
    </row>
    <row r="21" spans="1:15" x14ac:dyDescent="0.2">
      <c r="A21" t="s">
        <v>77</v>
      </c>
      <c r="B21" t="s">
        <v>30</v>
      </c>
      <c r="C21" t="s">
        <v>17</v>
      </c>
      <c r="D21" t="s">
        <v>18</v>
      </c>
      <c r="E21" t="s">
        <v>18</v>
      </c>
      <c r="F21" t="s">
        <v>18</v>
      </c>
      <c r="G21" t="s">
        <v>17</v>
      </c>
      <c r="I21" t="s">
        <v>31</v>
      </c>
      <c r="J21" t="s">
        <v>21</v>
      </c>
      <c r="K21" t="s">
        <v>78</v>
      </c>
      <c r="L21" t="s">
        <v>17</v>
      </c>
      <c r="M21" t="s">
        <v>23</v>
      </c>
      <c r="N21" t="s">
        <v>17</v>
      </c>
    </row>
    <row r="22" spans="1:15" x14ac:dyDescent="0.2">
      <c r="A22" t="s">
        <v>79</v>
      </c>
      <c r="B22" t="s">
        <v>38</v>
      </c>
      <c r="C22" t="s">
        <v>17</v>
      </c>
      <c r="D22" t="s">
        <v>80</v>
      </c>
      <c r="E22" t="s">
        <v>73</v>
      </c>
      <c r="F22" t="s">
        <v>18</v>
      </c>
      <c r="G22" t="s">
        <v>27</v>
      </c>
      <c r="I22" t="s">
        <v>17</v>
      </c>
      <c r="J22" t="s">
        <v>32</v>
      </c>
      <c r="K22" t="s">
        <v>22</v>
      </c>
      <c r="L22" t="s">
        <v>17</v>
      </c>
      <c r="M22" t="s">
        <v>34</v>
      </c>
      <c r="N22" t="s">
        <v>17</v>
      </c>
    </row>
    <row r="23" spans="1:15" x14ac:dyDescent="0.2">
      <c r="A23" t="s">
        <v>81</v>
      </c>
      <c r="B23" t="s">
        <v>38</v>
      </c>
      <c r="C23" t="s">
        <v>17</v>
      </c>
      <c r="D23" t="s">
        <v>18</v>
      </c>
      <c r="E23" t="s">
        <v>18</v>
      </c>
      <c r="F23" t="s">
        <v>18</v>
      </c>
      <c r="G23" t="s">
        <v>82</v>
      </c>
      <c r="I23" t="s">
        <v>17</v>
      </c>
      <c r="J23" t="s">
        <v>32</v>
      </c>
      <c r="K23" t="s">
        <v>49</v>
      </c>
      <c r="L23" t="s">
        <v>17</v>
      </c>
      <c r="M23" t="s">
        <v>23</v>
      </c>
      <c r="N23" t="s">
        <v>17</v>
      </c>
    </row>
    <row r="24" spans="1:15" x14ac:dyDescent="0.2">
      <c r="A24" t="s">
        <v>83</v>
      </c>
      <c r="B24" t="s">
        <v>30</v>
      </c>
      <c r="C24" t="s">
        <v>17</v>
      </c>
      <c r="D24" t="s">
        <v>18</v>
      </c>
      <c r="E24" t="s">
        <v>18</v>
      </c>
      <c r="G24" t="s">
        <v>27</v>
      </c>
      <c r="I24" t="s">
        <v>40</v>
      </c>
      <c r="K24" t="s">
        <v>33</v>
      </c>
      <c r="L24" t="s">
        <v>24</v>
      </c>
      <c r="M24" t="s">
        <v>23</v>
      </c>
      <c r="N24" t="s">
        <v>35</v>
      </c>
    </row>
    <row r="25" spans="1:15" x14ac:dyDescent="0.2">
      <c r="A25" t="s">
        <v>84</v>
      </c>
      <c r="B25" t="s">
        <v>38</v>
      </c>
      <c r="C25" t="s">
        <v>17</v>
      </c>
      <c r="D25" t="s">
        <v>18</v>
      </c>
      <c r="G25" t="s">
        <v>85</v>
      </c>
      <c r="I25" t="s">
        <v>46</v>
      </c>
      <c r="K25" t="s">
        <v>86</v>
      </c>
      <c r="L25" t="s">
        <v>17</v>
      </c>
      <c r="M25" t="s">
        <v>58</v>
      </c>
      <c r="N25" t="s">
        <v>17</v>
      </c>
    </row>
    <row r="26" spans="1:15" x14ac:dyDescent="0.2">
      <c r="A26" t="s">
        <v>87</v>
      </c>
      <c r="B26" t="s">
        <v>66</v>
      </c>
      <c r="C26" t="s">
        <v>17</v>
      </c>
      <c r="D26" t="s">
        <v>18</v>
      </c>
      <c r="E26" t="s">
        <v>18</v>
      </c>
      <c r="G26" t="s">
        <v>85</v>
      </c>
      <c r="I26" t="s">
        <v>40</v>
      </c>
      <c r="K26" t="s">
        <v>33</v>
      </c>
      <c r="L26" t="s">
        <v>24</v>
      </c>
      <c r="M26" t="s">
        <v>23</v>
      </c>
      <c r="N26" t="s">
        <v>35</v>
      </c>
    </row>
    <row r="27" spans="1:15" x14ac:dyDescent="0.2">
      <c r="A27" t="s">
        <v>88</v>
      </c>
      <c r="B27" t="s">
        <v>38</v>
      </c>
      <c r="C27" t="s">
        <v>17</v>
      </c>
      <c r="D27" t="s">
        <v>18</v>
      </c>
      <c r="E27" t="s">
        <v>18</v>
      </c>
      <c r="F27" t="s">
        <v>18</v>
      </c>
      <c r="G27" t="s">
        <v>82</v>
      </c>
      <c r="I27" t="s">
        <v>17</v>
      </c>
      <c r="J27" t="s">
        <v>54</v>
      </c>
      <c r="K27" t="s">
        <v>89</v>
      </c>
      <c r="M27" t="s">
        <v>41</v>
      </c>
      <c r="N27" t="s">
        <v>35</v>
      </c>
      <c r="O27" t="s">
        <v>90</v>
      </c>
    </row>
    <row r="28" spans="1:15" x14ac:dyDescent="0.2">
      <c r="A28" t="s">
        <v>91</v>
      </c>
      <c r="B28" t="s">
        <v>38</v>
      </c>
      <c r="C28" t="s">
        <v>17</v>
      </c>
      <c r="D28" t="s">
        <v>92</v>
      </c>
      <c r="E28" t="s">
        <v>19</v>
      </c>
      <c r="F28" t="s">
        <v>92</v>
      </c>
      <c r="G28" t="s">
        <v>17</v>
      </c>
      <c r="H28" t="s">
        <v>32</v>
      </c>
      <c r="I28" t="s">
        <v>17</v>
      </c>
      <c r="J28" t="s">
        <v>20</v>
      </c>
      <c r="K28" t="s">
        <v>93</v>
      </c>
      <c r="L28" t="s">
        <v>17</v>
      </c>
      <c r="M28" t="s">
        <v>58</v>
      </c>
      <c r="N28" t="s">
        <v>17</v>
      </c>
    </row>
    <row r="29" spans="1:15" x14ac:dyDescent="0.2">
      <c r="A29" t="s">
        <v>94</v>
      </c>
      <c r="B29" t="s">
        <v>30</v>
      </c>
      <c r="C29" t="s">
        <v>17</v>
      </c>
      <c r="D29" t="s">
        <v>18</v>
      </c>
      <c r="E29" t="s">
        <v>18</v>
      </c>
      <c r="F29" t="s">
        <v>18</v>
      </c>
      <c r="G29" t="s">
        <v>27</v>
      </c>
      <c r="I29" t="s">
        <v>17</v>
      </c>
      <c r="J29" t="s">
        <v>21</v>
      </c>
      <c r="K29" t="s">
        <v>95</v>
      </c>
      <c r="L29" t="s">
        <v>17</v>
      </c>
      <c r="M29" t="s">
        <v>23</v>
      </c>
      <c r="N29" t="s">
        <v>24</v>
      </c>
      <c r="O29" t="s">
        <v>96</v>
      </c>
    </row>
    <row r="30" spans="1:15" x14ac:dyDescent="0.2">
      <c r="A30" t="s">
        <v>97</v>
      </c>
      <c r="B30" t="s">
        <v>38</v>
      </c>
      <c r="C30" t="s">
        <v>17</v>
      </c>
      <c r="D30" t="s">
        <v>18</v>
      </c>
      <c r="E30" t="s">
        <v>18</v>
      </c>
      <c r="F30" t="s">
        <v>18</v>
      </c>
      <c r="G30" t="s">
        <v>17</v>
      </c>
      <c r="H30" t="s">
        <v>20</v>
      </c>
      <c r="I30" t="s">
        <v>17</v>
      </c>
      <c r="J30" t="s">
        <v>54</v>
      </c>
      <c r="K30" t="s">
        <v>22</v>
      </c>
      <c r="L30" t="s">
        <v>17</v>
      </c>
      <c r="M30" t="s">
        <v>23</v>
      </c>
      <c r="N30" t="s">
        <v>24</v>
      </c>
    </row>
    <row r="31" spans="1:15" x14ac:dyDescent="0.2">
      <c r="A31" t="s">
        <v>98</v>
      </c>
      <c r="B31" t="s">
        <v>30</v>
      </c>
      <c r="C31" t="s">
        <v>17</v>
      </c>
      <c r="D31" t="s">
        <v>18</v>
      </c>
      <c r="E31" t="s">
        <v>18</v>
      </c>
      <c r="F31" t="s">
        <v>92</v>
      </c>
      <c r="G31" t="s">
        <v>27</v>
      </c>
      <c r="I31" t="s">
        <v>17</v>
      </c>
      <c r="J31" t="s">
        <v>32</v>
      </c>
      <c r="K31" t="s">
        <v>49</v>
      </c>
      <c r="L31" t="s">
        <v>17</v>
      </c>
      <c r="M31" t="s">
        <v>34</v>
      </c>
      <c r="N31" t="s">
        <v>17</v>
      </c>
    </row>
    <row r="32" spans="1:15" x14ac:dyDescent="0.2">
      <c r="A32" t="s">
        <v>99</v>
      </c>
      <c r="B32" t="s">
        <v>30</v>
      </c>
      <c r="C32" t="s">
        <v>17</v>
      </c>
      <c r="D32" t="s">
        <v>18</v>
      </c>
      <c r="E32" t="s">
        <v>18</v>
      </c>
      <c r="F32" t="s">
        <v>18</v>
      </c>
      <c r="G32" t="s">
        <v>27</v>
      </c>
      <c r="I32" t="s">
        <v>46</v>
      </c>
      <c r="K32" t="s">
        <v>33</v>
      </c>
      <c r="L32" t="s">
        <v>24</v>
      </c>
      <c r="M32" t="s">
        <v>41</v>
      </c>
      <c r="N32" t="s">
        <v>35</v>
      </c>
    </row>
    <row r="33" spans="1:15" x14ac:dyDescent="0.2">
      <c r="A33" t="s">
        <v>100</v>
      </c>
      <c r="B33" t="s">
        <v>30</v>
      </c>
      <c r="C33" t="s">
        <v>17</v>
      </c>
      <c r="D33" t="s">
        <v>18</v>
      </c>
      <c r="E33" t="s">
        <v>18</v>
      </c>
      <c r="F33" t="s">
        <v>19</v>
      </c>
      <c r="G33" t="s">
        <v>27</v>
      </c>
      <c r="I33" t="s">
        <v>46</v>
      </c>
      <c r="K33" t="s">
        <v>33</v>
      </c>
      <c r="L33" t="s">
        <v>17</v>
      </c>
      <c r="M33" t="s">
        <v>41</v>
      </c>
      <c r="N33" t="s">
        <v>17</v>
      </c>
    </row>
    <row r="34" spans="1:15" x14ac:dyDescent="0.2">
      <c r="A34" t="s">
        <v>101</v>
      </c>
      <c r="B34" t="s">
        <v>38</v>
      </c>
      <c r="C34" t="s">
        <v>17</v>
      </c>
      <c r="D34" t="s">
        <v>18</v>
      </c>
      <c r="E34" t="s">
        <v>18</v>
      </c>
      <c r="F34" t="s">
        <v>18</v>
      </c>
      <c r="G34" t="s">
        <v>27</v>
      </c>
      <c r="I34" t="s">
        <v>17</v>
      </c>
      <c r="J34" t="s">
        <v>20</v>
      </c>
      <c r="K34" t="s">
        <v>74</v>
      </c>
      <c r="L34" t="s">
        <v>17</v>
      </c>
      <c r="M34" t="s">
        <v>56</v>
      </c>
      <c r="N34" t="s">
        <v>24</v>
      </c>
    </row>
    <row r="35" spans="1:15" x14ac:dyDescent="0.2">
      <c r="A35" t="s">
        <v>102</v>
      </c>
      <c r="B35" t="s">
        <v>30</v>
      </c>
      <c r="C35" t="s">
        <v>17</v>
      </c>
      <c r="D35" t="s">
        <v>18</v>
      </c>
      <c r="E35" t="s">
        <v>18</v>
      </c>
      <c r="F35" t="s">
        <v>18</v>
      </c>
      <c r="G35" t="s">
        <v>27</v>
      </c>
      <c r="I35" t="s">
        <v>46</v>
      </c>
      <c r="K35" t="s">
        <v>33</v>
      </c>
      <c r="L35" t="s">
        <v>17</v>
      </c>
      <c r="M35" t="s">
        <v>58</v>
      </c>
      <c r="N35" t="s">
        <v>17</v>
      </c>
      <c r="O35" s="9" t="s">
        <v>103</v>
      </c>
    </row>
    <row r="36" spans="1:15" x14ac:dyDescent="0.2">
      <c r="A36" t="s">
        <v>104</v>
      </c>
      <c r="B36" t="s">
        <v>26</v>
      </c>
      <c r="C36" t="s">
        <v>17</v>
      </c>
      <c r="D36" t="s">
        <v>18</v>
      </c>
      <c r="E36" t="s">
        <v>18</v>
      </c>
      <c r="F36" t="s">
        <v>18</v>
      </c>
      <c r="G36" t="s">
        <v>27</v>
      </c>
      <c r="I36" t="s">
        <v>17</v>
      </c>
      <c r="J36" t="s">
        <v>32</v>
      </c>
      <c r="K36" t="s">
        <v>105</v>
      </c>
      <c r="L36" t="s">
        <v>17</v>
      </c>
      <c r="M36" t="s">
        <v>41</v>
      </c>
      <c r="N36" t="s">
        <v>17</v>
      </c>
    </row>
    <row r="37" spans="1:15" x14ac:dyDescent="0.2">
      <c r="A37" t="s">
        <v>106</v>
      </c>
      <c r="B37" t="s">
        <v>38</v>
      </c>
      <c r="C37" t="s">
        <v>24</v>
      </c>
      <c r="D37" t="s">
        <v>18</v>
      </c>
      <c r="E37" t="s">
        <v>107</v>
      </c>
      <c r="F37" t="s">
        <v>107</v>
      </c>
      <c r="G37" t="s">
        <v>27</v>
      </c>
      <c r="I37" t="s">
        <v>17</v>
      </c>
      <c r="J37" t="s">
        <v>54</v>
      </c>
      <c r="K37" t="s">
        <v>108</v>
      </c>
      <c r="L37" t="s">
        <v>17</v>
      </c>
      <c r="M37" t="s">
        <v>23</v>
      </c>
      <c r="N37" t="s">
        <v>17</v>
      </c>
    </row>
    <row r="38" spans="1:15" x14ac:dyDescent="0.2">
      <c r="A38" t="s">
        <v>109</v>
      </c>
      <c r="B38" t="s">
        <v>38</v>
      </c>
      <c r="C38" t="s">
        <v>17</v>
      </c>
      <c r="D38" t="s">
        <v>18</v>
      </c>
      <c r="E38" t="s">
        <v>18</v>
      </c>
      <c r="F38" t="s">
        <v>18</v>
      </c>
      <c r="G38" t="s">
        <v>27</v>
      </c>
      <c r="I38" t="s">
        <v>40</v>
      </c>
      <c r="K38" t="s">
        <v>86</v>
      </c>
      <c r="L38" t="s">
        <v>17</v>
      </c>
      <c r="M38" t="s">
        <v>34</v>
      </c>
      <c r="N38" t="s">
        <v>28</v>
      </c>
    </row>
    <row r="39" spans="1:15" x14ac:dyDescent="0.2">
      <c r="A39" t="s">
        <v>110</v>
      </c>
      <c r="B39" t="s">
        <v>30</v>
      </c>
      <c r="C39" t="s">
        <v>17</v>
      </c>
      <c r="D39" t="s">
        <v>18</v>
      </c>
      <c r="E39" t="s">
        <v>18</v>
      </c>
      <c r="F39" t="s">
        <v>18</v>
      </c>
      <c r="G39" t="s">
        <v>27</v>
      </c>
      <c r="I39" t="s">
        <v>17</v>
      </c>
      <c r="J39" t="s">
        <v>20</v>
      </c>
      <c r="K39" t="s">
        <v>33</v>
      </c>
      <c r="L39" t="s">
        <v>17</v>
      </c>
      <c r="M39" t="s">
        <v>58</v>
      </c>
      <c r="N39" t="s">
        <v>17</v>
      </c>
    </row>
    <row r="40" spans="1:15" x14ac:dyDescent="0.2">
      <c r="A40" t="s">
        <v>111</v>
      </c>
      <c r="B40" t="s">
        <v>16</v>
      </c>
      <c r="C40" t="s">
        <v>17</v>
      </c>
      <c r="D40" t="s">
        <v>18</v>
      </c>
      <c r="F40" t="s">
        <v>18</v>
      </c>
      <c r="G40" t="s">
        <v>40</v>
      </c>
      <c r="I40" t="s">
        <v>17</v>
      </c>
      <c r="J40" t="s">
        <v>32</v>
      </c>
      <c r="K40" t="s">
        <v>22</v>
      </c>
      <c r="L40" t="s">
        <v>17</v>
      </c>
      <c r="M40" t="s">
        <v>67</v>
      </c>
      <c r="N40" t="s">
        <v>28</v>
      </c>
    </row>
    <row r="41" spans="1:15" x14ac:dyDescent="0.2">
      <c r="A41" t="s">
        <v>112</v>
      </c>
      <c r="B41" t="s">
        <v>38</v>
      </c>
      <c r="C41" t="s">
        <v>17</v>
      </c>
      <c r="D41" t="s">
        <v>18</v>
      </c>
      <c r="E41" t="s">
        <v>18</v>
      </c>
      <c r="F41" t="s">
        <v>92</v>
      </c>
      <c r="G41" t="s">
        <v>27</v>
      </c>
      <c r="I41" t="s">
        <v>17</v>
      </c>
      <c r="J41" t="s">
        <v>20</v>
      </c>
      <c r="K41" t="s">
        <v>33</v>
      </c>
      <c r="L41" t="s">
        <v>17</v>
      </c>
      <c r="M41" t="s">
        <v>34</v>
      </c>
      <c r="N41" t="s">
        <v>28</v>
      </c>
    </row>
    <row r="42" spans="1:15" x14ac:dyDescent="0.2">
      <c r="A42" t="s">
        <v>113</v>
      </c>
      <c r="B42" t="s">
        <v>26</v>
      </c>
      <c r="C42" t="s">
        <v>17</v>
      </c>
      <c r="D42" t="s">
        <v>18</v>
      </c>
      <c r="E42" t="s">
        <v>18</v>
      </c>
      <c r="F42" t="s">
        <v>18</v>
      </c>
      <c r="G42" t="s">
        <v>27</v>
      </c>
      <c r="I42" t="s">
        <v>31</v>
      </c>
      <c r="K42" t="s">
        <v>55</v>
      </c>
      <c r="L42" t="s">
        <v>17</v>
      </c>
      <c r="M42" t="s">
        <v>56</v>
      </c>
      <c r="N42" t="s">
        <v>28</v>
      </c>
    </row>
    <row r="43" spans="1:15" x14ac:dyDescent="0.2">
      <c r="A43" t="s">
        <v>114</v>
      </c>
      <c r="B43" t="s">
        <v>30</v>
      </c>
      <c r="C43" t="s">
        <v>17</v>
      </c>
      <c r="D43" t="s">
        <v>18</v>
      </c>
      <c r="E43" t="s">
        <v>18</v>
      </c>
      <c r="F43" t="s">
        <v>18</v>
      </c>
      <c r="G43" t="s">
        <v>27</v>
      </c>
      <c r="I43" t="s">
        <v>17</v>
      </c>
      <c r="J43" t="s">
        <v>54</v>
      </c>
      <c r="K43" t="s">
        <v>63</v>
      </c>
      <c r="L43" t="s">
        <v>17</v>
      </c>
      <c r="M43" t="s">
        <v>23</v>
      </c>
      <c r="N43" t="s">
        <v>28</v>
      </c>
    </row>
    <row r="44" spans="1:15" x14ac:dyDescent="0.2">
      <c r="A44" t="s">
        <v>115</v>
      </c>
      <c r="B44" t="s">
        <v>66</v>
      </c>
      <c r="C44" t="s">
        <v>17</v>
      </c>
      <c r="D44" t="s">
        <v>116</v>
      </c>
      <c r="E44" t="s">
        <v>117</v>
      </c>
      <c r="F44" t="s">
        <v>118</v>
      </c>
      <c r="G44" t="s">
        <v>85</v>
      </c>
      <c r="I44" t="s">
        <v>40</v>
      </c>
      <c r="K44" t="s">
        <v>49</v>
      </c>
      <c r="L44" t="s">
        <v>17</v>
      </c>
      <c r="M44" t="s">
        <v>34</v>
      </c>
      <c r="N44" t="s">
        <v>17</v>
      </c>
    </row>
    <row r="45" spans="1:15" x14ac:dyDescent="0.2">
      <c r="A45" t="s">
        <v>119</v>
      </c>
      <c r="B45" t="s">
        <v>30</v>
      </c>
      <c r="C45" t="s">
        <v>17</v>
      </c>
      <c r="D45" t="s">
        <v>18</v>
      </c>
      <c r="E45" t="s">
        <v>19</v>
      </c>
      <c r="F45" t="s">
        <v>120</v>
      </c>
      <c r="G45" t="s">
        <v>27</v>
      </c>
      <c r="I45" t="s">
        <v>40</v>
      </c>
      <c r="K45" t="s">
        <v>121</v>
      </c>
      <c r="L45" t="s">
        <v>24</v>
      </c>
      <c r="M45" t="s">
        <v>23</v>
      </c>
      <c r="N45" t="s">
        <v>35</v>
      </c>
    </row>
    <row r="46" spans="1:15" x14ac:dyDescent="0.2">
      <c r="A46" t="s">
        <v>122</v>
      </c>
      <c r="B46" t="s">
        <v>30</v>
      </c>
      <c r="C46" t="s">
        <v>17</v>
      </c>
      <c r="D46" t="s">
        <v>18</v>
      </c>
      <c r="E46" t="s">
        <v>18</v>
      </c>
      <c r="F46" t="s">
        <v>18</v>
      </c>
      <c r="G46" t="s">
        <v>27</v>
      </c>
      <c r="I46" t="s">
        <v>40</v>
      </c>
      <c r="K46" t="s">
        <v>33</v>
      </c>
      <c r="L46" t="s">
        <v>24</v>
      </c>
      <c r="M46" t="s">
        <v>58</v>
      </c>
      <c r="N46" t="s">
        <v>35</v>
      </c>
    </row>
    <row r="47" spans="1:15" x14ac:dyDescent="0.2">
      <c r="A47" t="s">
        <v>123</v>
      </c>
      <c r="B47" t="s">
        <v>38</v>
      </c>
      <c r="C47" t="s">
        <v>17</v>
      </c>
      <c r="D47" t="s">
        <v>18</v>
      </c>
      <c r="E47" t="s">
        <v>18</v>
      </c>
      <c r="F47" t="s">
        <v>124</v>
      </c>
      <c r="G47" t="s">
        <v>27</v>
      </c>
      <c r="I47" t="s">
        <v>46</v>
      </c>
      <c r="K47" t="s">
        <v>125</v>
      </c>
      <c r="L47" t="s">
        <v>17</v>
      </c>
      <c r="M47" t="s">
        <v>41</v>
      </c>
      <c r="N47" t="s">
        <v>17</v>
      </c>
    </row>
    <row r="48" spans="1:15" x14ac:dyDescent="0.2">
      <c r="A48" t="s">
        <v>126</v>
      </c>
      <c r="B48" t="s">
        <v>38</v>
      </c>
      <c r="C48" t="s">
        <v>17</v>
      </c>
      <c r="D48" t="s">
        <v>18</v>
      </c>
      <c r="E48" t="s">
        <v>18</v>
      </c>
      <c r="F48" t="s">
        <v>92</v>
      </c>
      <c r="G48" t="s">
        <v>27</v>
      </c>
      <c r="I48" t="s">
        <v>17</v>
      </c>
      <c r="J48" t="s">
        <v>20</v>
      </c>
      <c r="K48" t="s">
        <v>49</v>
      </c>
      <c r="L48" t="s">
        <v>17</v>
      </c>
      <c r="M48" t="s">
        <v>23</v>
      </c>
      <c r="N48" t="s">
        <v>17</v>
      </c>
    </row>
    <row r="49" spans="1:15" x14ac:dyDescent="0.2">
      <c r="A49" t="s">
        <v>127</v>
      </c>
      <c r="B49" t="s">
        <v>38</v>
      </c>
      <c r="C49" t="s">
        <v>17</v>
      </c>
      <c r="D49" t="s">
        <v>18</v>
      </c>
      <c r="E49" t="s">
        <v>18</v>
      </c>
      <c r="F49" t="s">
        <v>19</v>
      </c>
      <c r="G49" t="s">
        <v>27</v>
      </c>
      <c r="I49" t="s">
        <v>31</v>
      </c>
      <c r="K49" t="s">
        <v>78</v>
      </c>
      <c r="L49" t="s">
        <v>17</v>
      </c>
      <c r="M49" t="s">
        <v>41</v>
      </c>
    </row>
    <row r="50" spans="1:15" x14ac:dyDescent="0.2">
      <c r="A50" t="s">
        <v>128</v>
      </c>
      <c r="B50" t="s">
        <v>30</v>
      </c>
      <c r="C50" t="s">
        <v>17</v>
      </c>
      <c r="D50" t="s">
        <v>18</v>
      </c>
      <c r="E50" t="s">
        <v>18</v>
      </c>
      <c r="F50" t="s">
        <v>18</v>
      </c>
      <c r="G50" t="s">
        <v>27</v>
      </c>
      <c r="I50" t="s">
        <v>17</v>
      </c>
      <c r="J50" t="s">
        <v>20</v>
      </c>
      <c r="K50" t="s">
        <v>55</v>
      </c>
      <c r="L50" t="s">
        <v>17</v>
      </c>
      <c r="M50" t="s">
        <v>41</v>
      </c>
      <c r="N50" t="s">
        <v>17</v>
      </c>
    </row>
    <row r="51" spans="1:15" x14ac:dyDescent="0.2">
      <c r="A51" t="s">
        <v>129</v>
      </c>
      <c r="B51" t="s">
        <v>26</v>
      </c>
      <c r="C51" t="s">
        <v>17</v>
      </c>
      <c r="D51" t="s">
        <v>18</v>
      </c>
      <c r="E51" t="s">
        <v>18</v>
      </c>
      <c r="F51" t="s">
        <v>18</v>
      </c>
      <c r="G51" t="s">
        <v>27</v>
      </c>
      <c r="I51" t="s">
        <v>17</v>
      </c>
      <c r="J51" t="s">
        <v>54</v>
      </c>
      <c r="K51" t="s">
        <v>55</v>
      </c>
      <c r="L51" t="s">
        <v>17</v>
      </c>
      <c r="M51" t="s">
        <v>23</v>
      </c>
      <c r="N51" t="s">
        <v>24</v>
      </c>
    </row>
    <row r="52" spans="1:15" x14ac:dyDescent="0.2">
      <c r="A52" t="s">
        <v>130</v>
      </c>
      <c r="B52" t="s">
        <v>38</v>
      </c>
      <c r="C52" t="s">
        <v>17</v>
      </c>
      <c r="D52" t="s">
        <v>18</v>
      </c>
      <c r="E52" t="s">
        <v>18</v>
      </c>
      <c r="F52" t="s">
        <v>18</v>
      </c>
      <c r="G52" t="s">
        <v>27</v>
      </c>
      <c r="I52" t="s">
        <v>131</v>
      </c>
      <c r="K52" t="s">
        <v>33</v>
      </c>
      <c r="L52" t="s">
        <v>17</v>
      </c>
      <c r="M52" t="s">
        <v>132</v>
      </c>
      <c r="N52" t="s">
        <v>17</v>
      </c>
    </row>
    <row r="53" spans="1:15" x14ac:dyDescent="0.2">
      <c r="A53" t="s">
        <v>133</v>
      </c>
      <c r="B53" t="s">
        <v>38</v>
      </c>
      <c r="C53" t="s">
        <v>17</v>
      </c>
      <c r="D53" t="s">
        <v>18</v>
      </c>
      <c r="E53" t="s">
        <v>18</v>
      </c>
      <c r="F53" t="s">
        <v>18</v>
      </c>
      <c r="G53" t="s">
        <v>27</v>
      </c>
      <c r="I53" t="s">
        <v>17</v>
      </c>
      <c r="J53" t="s">
        <v>32</v>
      </c>
      <c r="K53" t="s">
        <v>49</v>
      </c>
      <c r="L53" t="s">
        <v>17</v>
      </c>
      <c r="M53" t="s">
        <v>67</v>
      </c>
      <c r="N53" t="s">
        <v>17</v>
      </c>
      <c r="O53" t="s">
        <v>134</v>
      </c>
    </row>
    <row r="54" spans="1:15" x14ac:dyDescent="0.2">
      <c r="A54" t="s">
        <v>135</v>
      </c>
      <c r="B54" t="s">
        <v>30</v>
      </c>
      <c r="C54" t="s">
        <v>17</v>
      </c>
      <c r="D54" t="s">
        <v>18</v>
      </c>
      <c r="E54" t="s">
        <v>18</v>
      </c>
      <c r="G54" t="s">
        <v>27</v>
      </c>
      <c r="I54" t="s">
        <v>40</v>
      </c>
      <c r="K54" t="s">
        <v>33</v>
      </c>
      <c r="L54" t="s">
        <v>17</v>
      </c>
      <c r="M54" t="s">
        <v>23</v>
      </c>
      <c r="N54" t="s">
        <v>17</v>
      </c>
    </row>
    <row r="55" spans="1:15" x14ac:dyDescent="0.2">
      <c r="A55" t="s">
        <v>136</v>
      </c>
      <c r="B55" t="s">
        <v>30</v>
      </c>
      <c r="C55" t="s">
        <v>17</v>
      </c>
      <c r="D55" t="s">
        <v>18</v>
      </c>
      <c r="E55" t="s">
        <v>18</v>
      </c>
      <c r="G55" t="s">
        <v>27</v>
      </c>
      <c r="I55" t="s">
        <v>46</v>
      </c>
      <c r="K55" t="s">
        <v>22</v>
      </c>
      <c r="L55" t="s">
        <v>17</v>
      </c>
      <c r="M55" t="s">
        <v>58</v>
      </c>
      <c r="N55" t="s">
        <v>24</v>
      </c>
    </row>
    <row r="56" spans="1:15" x14ac:dyDescent="0.2">
      <c r="A56" t="s">
        <v>137</v>
      </c>
      <c r="B56" t="s">
        <v>38</v>
      </c>
      <c r="C56" t="s">
        <v>17</v>
      </c>
      <c r="D56" t="s">
        <v>18</v>
      </c>
      <c r="E56" t="s">
        <v>18</v>
      </c>
      <c r="F56" t="s">
        <v>18</v>
      </c>
      <c r="G56" t="s">
        <v>27</v>
      </c>
      <c r="I56" t="s">
        <v>31</v>
      </c>
      <c r="J56" t="s">
        <v>20</v>
      </c>
      <c r="K56" t="s">
        <v>49</v>
      </c>
      <c r="L56" t="s">
        <v>17</v>
      </c>
      <c r="M56" t="s">
        <v>34</v>
      </c>
      <c r="N56" t="s">
        <v>24</v>
      </c>
      <c r="O56" t="s">
        <v>138</v>
      </c>
    </row>
    <row r="57" spans="1:15" x14ac:dyDescent="0.2">
      <c r="A57" t="s">
        <v>139</v>
      </c>
      <c r="B57" t="s">
        <v>30</v>
      </c>
      <c r="C57" t="s">
        <v>17</v>
      </c>
      <c r="D57" t="s">
        <v>18</v>
      </c>
      <c r="E57" t="s">
        <v>18</v>
      </c>
      <c r="F57" t="s">
        <v>18</v>
      </c>
      <c r="G57" t="s">
        <v>27</v>
      </c>
      <c r="I57" t="s">
        <v>17</v>
      </c>
      <c r="J57" t="s">
        <v>54</v>
      </c>
      <c r="K57" t="s">
        <v>63</v>
      </c>
      <c r="L57" t="s">
        <v>17</v>
      </c>
      <c r="M57" t="s">
        <v>34</v>
      </c>
      <c r="N57" t="s">
        <v>28</v>
      </c>
    </row>
    <row r="58" spans="1:15" x14ac:dyDescent="0.2">
      <c r="A58" t="s">
        <v>140</v>
      </c>
      <c r="B58" t="s">
        <v>38</v>
      </c>
      <c r="C58" t="s">
        <v>17</v>
      </c>
      <c r="D58" t="s">
        <v>18</v>
      </c>
      <c r="E58" t="s">
        <v>18</v>
      </c>
      <c r="G58" t="s">
        <v>27</v>
      </c>
      <c r="I58" t="s">
        <v>40</v>
      </c>
      <c r="K58" t="s">
        <v>63</v>
      </c>
      <c r="L58" t="s">
        <v>17</v>
      </c>
      <c r="M58" t="s">
        <v>67</v>
      </c>
      <c r="N58" t="s">
        <v>17</v>
      </c>
    </row>
    <row r="59" spans="1:15" x14ac:dyDescent="0.2">
      <c r="A59" t="s">
        <v>141</v>
      </c>
      <c r="B59" t="s">
        <v>38</v>
      </c>
      <c r="C59" t="s">
        <v>17</v>
      </c>
      <c r="D59" t="s">
        <v>19</v>
      </c>
      <c r="E59" t="s">
        <v>19</v>
      </c>
      <c r="F59" t="s">
        <v>19</v>
      </c>
      <c r="G59" t="s">
        <v>27</v>
      </c>
      <c r="I59" t="s">
        <v>17</v>
      </c>
      <c r="J59" t="s">
        <v>32</v>
      </c>
      <c r="K59" t="s">
        <v>142</v>
      </c>
      <c r="L59" t="s">
        <v>17</v>
      </c>
      <c r="M59" t="s">
        <v>34</v>
      </c>
      <c r="N59" t="s">
        <v>17</v>
      </c>
    </row>
    <row r="60" spans="1:15" x14ac:dyDescent="0.2">
      <c r="A60" t="s">
        <v>143</v>
      </c>
      <c r="B60" t="s">
        <v>30</v>
      </c>
      <c r="C60" t="s">
        <v>17</v>
      </c>
      <c r="D60" t="s">
        <v>19</v>
      </c>
      <c r="E60" t="s">
        <v>19</v>
      </c>
      <c r="F60" t="s">
        <v>19</v>
      </c>
      <c r="G60" t="s">
        <v>27</v>
      </c>
      <c r="I60" t="s">
        <v>40</v>
      </c>
      <c r="K60" t="s">
        <v>93</v>
      </c>
      <c r="L60" t="s">
        <v>17</v>
      </c>
      <c r="M60" t="s">
        <v>67</v>
      </c>
      <c r="N60" t="s">
        <v>28</v>
      </c>
    </row>
    <row r="61" spans="1:15" x14ac:dyDescent="0.2">
      <c r="A61" t="s">
        <v>144</v>
      </c>
      <c r="B61" t="s">
        <v>30</v>
      </c>
      <c r="C61" t="s">
        <v>17</v>
      </c>
      <c r="D61" t="s">
        <v>18</v>
      </c>
      <c r="E61" t="s">
        <v>18</v>
      </c>
      <c r="G61" t="s">
        <v>27</v>
      </c>
      <c r="I61" t="s">
        <v>40</v>
      </c>
      <c r="K61" t="s">
        <v>33</v>
      </c>
      <c r="L61" t="s">
        <v>17</v>
      </c>
      <c r="M61" t="s">
        <v>67</v>
      </c>
      <c r="N61" t="s">
        <v>24</v>
      </c>
    </row>
    <row r="62" spans="1:15" x14ac:dyDescent="0.2">
      <c r="A62" t="s">
        <v>145</v>
      </c>
      <c r="B62" t="s">
        <v>30</v>
      </c>
      <c r="C62" t="s">
        <v>17</v>
      </c>
      <c r="D62" t="s">
        <v>18</v>
      </c>
      <c r="E62" t="s">
        <v>146</v>
      </c>
      <c r="G62" t="s">
        <v>27</v>
      </c>
      <c r="I62" t="s">
        <v>40</v>
      </c>
      <c r="K62" t="s">
        <v>147</v>
      </c>
      <c r="L62" t="s">
        <v>24</v>
      </c>
      <c r="M62" t="s">
        <v>58</v>
      </c>
      <c r="N62" t="s">
        <v>24</v>
      </c>
    </row>
    <row r="63" spans="1:15" x14ac:dyDescent="0.2">
      <c r="A63" t="s">
        <v>148</v>
      </c>
      <c r="B63" t="s">
        <v>38</v>
      </c>
      <c r="C63" t="s">
        <v>17</v>
      </c>
      <c r="D63" t="s">
        <v>18</v>
      </c>
      <c r="E63" t="s">
        <v>19</v>
      </c>
      <c r="F63" t="s">
        <v>19</v>
      </c>
      <c r="G63" t="s">
        <v>27</v>
      </c>
      <c r="I63" t="s">
        <v>17</v>
      </c>
      <c r="J63" t="s">
        <v>32</v>
      </c>
      <c r="K63" t="s">
        <v>55</v>
      </c>
      <c r="L63" t="s">
        <v>17</v>
      </c>
      <c r="M63" t="s">
        <v>34</v>
      </c>
      <c r="N63" t="s">
        <v>24</v>
      </c>
    </row>
    <row r="64" spans="1:15" x14ac:dyDescent="0.2">
      <c r="A64" t="s">
        <v>149</v>
      </c>
      <c r="B64" t="s">
        <v>26</v>
      </c>
      <c r="C64" t="s">
        <v>17</v>
      </c>
      <c r="D64" t="s">
        <v>18</v>
      </c>
      <c r="E64" t="s">
        <v>18</v>
      </c>
      <c r="F64" t="s">
        <v>19</v>
      </c>
      <c r="G64" t="s">
        <v>27</v>
      </c>
      <c r="I64" t="s">
        <v>17</v>
      </c>
      <c r="J64" t="s">
        <v>21</v>
      </c>
      <c r="K64" t="s">
        <v>55</v>
      </c>
      <c r="L64" t="s">
        <v>17</v>
      </c>
      <c r="M64" t="s">
        <v>132</v>
      </c>
      <c r="N64" t="s">
        <v>24</v>
      </c>
      <c r="O64" t="s">
        <v>150</v>
      </c>
    </row>
    <row r="65" spans="1:15" x14ac:dyDescent="0.2">
      <c r="A65" t="s">
        <v>151</v>
      </c>
      <c r="B65" t="s">
        <v>38</v>
      </c>
      <c r="C65" t="s">
        <v>17</v>
      </c>
      <c r="D65" t="s">
        <v>19</v>
      </c>
      <c r="E65" t="s">
        <v>19</v>
      </c>
      <c r="G65" t="s">
        <v>27</v>
      </c>
      <c r="I65" t="s">
        <v>40</v>
      </c>
      <c r="K65" t="s">
        <v>49</v>
      </c>
      <c r="L65" t="s">
        <v>17</v>
      </c>
      <c r="M65" t="s">
        <v>34</v>
      </c>
      <c r="N65" t="s">
        <v>28</v>
      </c>
    </row>
    <row r="66" spans="1:15" x14ac:dyDescent="0.2">
      <c r="A66" t="s">
        <v>152</v>
      </c>
      <c r="B66" t="s">
        <v>30</v>
      </c>
      <c r="C66" t="s">
        <v>17</v>
      </c>
      <c r="D66" t="s">
        <v>18</v>
      </c>
      <c r="E66" t="s">
        <v>19</v>
      </c>
      <c r="F66" t="s">
        <v>19</v>
      </c>
      <c r="G66" t="s">
        <v>27</v>
      </c>
      <c r="I66" t="s">
        <v>40</v>
      </c>
      <c r="K66" t="s">
        <v>33</v>
      </c>
      <c r="L66" t="s">
        <v>17</v>
      </c>
      <c r="M66" t="s">
        <v>41</v>
      </c>
      <c r="N66" t="s">
        <v>24</v>
      </c>
    </row>
    <row r="67" spans="1:15" x14ac:dyDescent="0.2">
      <c r="A67" t="s">
        <v>153</v>
      </c>
      <c r="B67" t="s">
        <v>30</v>
      </c>
      <c r="C67" t="s">
        <v>24</v>
      </c>
      <c r="D67" t="s">
        <v>18</v>
      </c>
      <c r="E67" t="s">
        <v>18</v>
      </c>
      <c r="F67" t="s">
        <v>19</v>
      </c>
      <c r="G67" t="s">
        <v>27</v>
      </c>
      <c r="I67" t="s">
        <v>40</v>
      </c>
      <c r="K67" t="s">
        <v>61</v>
      </c>
      <c r="L67" t="s">
        <v>17</v>
      </c>
      <c r="M67" t="s">
        <v>58</v>
      </c>
      <c r="N67" t="s">
        <v>17</v>
      </c>
    </row>
    <row r="68" spans="1:15" x14ac:dyDescent="0.2">
      <c r="A68" t="s">
        <v>154</v>
      </c>
      <c r="B68" t="s">
        <v>26</v>
      </c>
      <c r="C68" t="s">
        <v>17</v>
      </c>
      <c r="D68" t="s">
        <v>18</v>
      </c>
      <c r="E68" t="s">
        <v>18</v>
      </c>
      <c r="G68" t="s">
        <v>27</v>
      </c>
      <c r="I68" t="s">
        <v>40</v>
      </c>
      <c r="K68" t="s">
        <v>22</v>
      </c>
      <c r="L68" t="s">
        <v>17</v>
      </c>
      <c r="M68" t="s">
        <v>34</v>
      </c>
      <c r="N68" t="s">
        <v>28</v>
      </c>
    </row>
    <row r="69" spans="1:15" x14ac:dyDescent="0.2">
      <c r="A69" t="s">
        <v>155</v>
      </c>
      <c r="B69" t="s">
        <v>38</v>
      </c>
      <c r="C69" t="s">
        <v>17</v>
      </c>
      <c r="D69" t="s">
        <v>19</v>
      </c>
      <c r="E69" t="s">
        <v>19</v>
      </c>
      <c r="F69" t="s">
        <v>19</v>
      </c>
      <c r="G69" t="s">
        <v>40</v>
      </c>
      <c r="I69" t="s">
        <v>40</v>
      </c>
      <c r="K69" t="s">
        <v>49</v>
      </c>
      <c r="L69" t="s">
        <v>17</v>
      </c>
      <c r="M69" t="s">
        <v>56</v>
      </c>
      <c r="N69" t="s">
        <v>24</v>
      </c>
      <c r="O69" t="s">
        <v>156</v>
      </c>
    </row>
    <row r="70" spans="1:15" x14ac:dyDescent="0.2">
      <c r="A70" t="s">
        <v>157</v>
      </c>
      <c r="B70" t="s">
        <v>30</v>
      </c>
      <c r="C70" t="s">
        <v>17</v>
      </c>
      <c r="D70" t="s">
        <v>19</v>
      </c>
      <c r="E70" t="s">
        <v>158</v>
      </c>
      <c r="F70" t="s">
        <v>19</v>
      </c>
      <c r="G70" t="s">
        <v>27</v>
      </c>
      <c r="I70" t="s">
        <v>17</v>
      </c>
      <c r="J70" t="s">
        <v>32</v>
      </c>
      <c r="K70" t="s">
        <v>49</v>
      </c>
      <c r="L70" t="s">
        <v>17</v>
      </c>
      <c r="M70" t="s">
        <v>34</v>
      </c>
      <c r="N70" t="s">
        <v>17</v>
      </c>
    </row>
    <row r="71" spans="1:15" x14ac:dyDescent="0.2">
      <c r="A71" t="s">
        <v>159</v>
      </c>
      <c r="B71" t="s">
        <v>38</v>
      </c>
      <c r="C71" t="s">
        <v>17</v>
      </c>
      <c r="D71" t="s">
        <v>19</v>
      </c>
      <c r="G71" t="s">
        <v>40</v>
      </c>
      <c r="I71" t="s">
        <v>40</v>
      </c>
      <c r="K71" t="s">
        <v>33</v>
      </c>
      <c r="L71" t="s">
        <v>24</v>
      </c>
      <c r="M71" t="s">
        <v>34</v>
      </c>
    </row>
    <row r="72" spans="1:15" x14ac:dyDescent="0.2">
      <c r="A72" t="s">
        <v>160</v>
      </c>
      <c r="B72" t="s">
        <v>26</v>
      </c>
      <c r="C72" t="s">
        <v>17</v>
      </c>
      <c r="D72" t="s">
        <v>18</v>
      </c>
      <c r="E72" t="s">
        <v>18</v>
      </c>
      <c r="F72" t="s">
        <v>18</v>
      </c>
      <c r="G72" t="s">
        <v>27</v>
      </c>
      <c r="I72" t="s">
        <v>46</v>
      </c>
      <c r="J72" t="s">
        <v>21</v>
      </c>
      <c r="K72" t="s">
        <v>63</v>
      </c>
      <c r="L72" t="s">
        <v>17</v>
      </c>
      <c r="M72" t="s">
        <v>67</v>
      </c>
      <c r="N72" t="s">
        <v>17</v>
      </c>
    </row>
    <row r="73" spans="1:15" x14ac:dyDescent="0.2">
      <c r="A73" t="s">
        <v>161</v>
      </c>
      <c r="B73" t="s">
        <v>38</v>
      </c>
      <c r="C73" t="s">
        <v>17</v>
      </c>
      <c r="D73" t="s">
        <v>19</v>
      </c>
      <c r="E73" t="s">
        <v>19</v>
      </c>
      <c r="F73" t="s">
        <v>19</v>
      </c>
      <c r="G73" t="s">
        <v>17</v>
      </c>
      <c r="H73" t="s">
        <v>32</v>
      </c>
      <c r="I73" t="s">
        <v>17</v>
      </c>
      <c r="J73" t="s">
        <v>32</v>
      </c>
      <c r="K73" t="s">
        <v>33</v>
      </c>
      <c r="L73" t="s">
        <v>17</v>
      </c>
      <c r="M73" t="s">
        <v>41</v>
      </c>
      <c r="N73" t="s">
        <v>24</v>
      </c>
    </row>
    <row r="74" spans="1:15" x14ac:dyDescent="0.2">
      <c r="A74" t="s">
        <v>162</v>
      </c>
      <c r="B74" t="s">
        <v>30</v>
      </c>
      <c r="C74" t="s">
        <v>17</v>
      </c>
      <c r="D74" t="s">
        <v>19</v>
      </c>
      <c r="E74" t="s">
        <v>19</v>
      </c>
      <c r="F74" t="s">
        <v>19</v>
      </c>
      <c r="G74" t="s">
        <v>27</v>
      </c>
      <c r="I74" t="s">
        <v>17</v>
      </c>
      <c r="J74" t="s">
        <v>32</v>
      </c>
      <c r="K74" t="s">
        <v>33</v>
      </c>
      <c r="L74" t="s">
        <v>17</v>
      </c>
      <c r="M74" t="s">
        <v>41</v>
      </c>
      <c r="N74" t="s">
        <v>35</v>
      </c>
    </row>
    <row r="75" spans="1:15" x14ac:dyDescent="0.2">
      <c r="A75" t="s">
        <v>163</v>
      </c>
      <c r="B75" t="s">
        <v>38</v>
      </c>
      <c r="C75" t="s">
        <v>17</v>
      </c>
      <c r="D75" t="s">
        <v>18</v>
      </c>
      <c r="E75" t="s">
        <v>18</v>
      </c>
      <c r="F75" t="s">
        <v>19</v>
      </c>
      <c r="G75" t="s">
        <v>27</v>
      </c>
      <c r="I75" t="s">
        <v>31</v>
      </c>
      <c r="J75" t="s">
        <v>20</v>
      </c>
      <c r="K75" t="s">
        <v>164</v>
      </c>
      <c r="L75" t="s">
        <v>17</v>
      </c>
      <c r="M75" t="s">
        <v>34</v>
      </c>
      <c r="N75" t="s">
        <v>17</v>
      </c>
      <c r="O75" t="s">
        <v>165</v>
      </c>
    </row>
    <row r="76" spans="1:15" x14ac:dyDescent="0.2">
      <c r="A76" t="s">
        <v>166</v>
      </c>
      <c r="B76" t="s">
        <v>30</v>
      </c>
      <c r="C76" t="s">
        <v>17</v>
      </c>
      <c r="D76" t="s">
        <v>18</v>
      </c>
      <c r="E76" t="s">
        <v>18</v>
      </c>
      <c r="F76" t="s">
        <v>18</v>
      </c>
      <c r="G76" t="s">
        <v>27</v>
      </c>
      <c r="I76" t="s">
        <v>40</v>
      </c>
      <c r="K76" t="s">
        <v>167</v>
      </c>
      <c r="L76" t="s">
        <v>17</v>
      </c>
      <c r="M76" t="s">
        <v>168</v>
      </c>
      <c r="N76" t="s">
        <v>24</v>
      </c>
    </row>
    <row r="77" spans="1:15" x14ac:dyDescent="0.2">
      <c r="A77" t="s">
        <v>169</v>
      </c>
      <c r="B77" t="s">
        <v>16</v>
      </c>
      <c r="C77" t="s">
        <v>17</v>
      </c>
      <c r="D77" t="s">
        <v>19</v>
      </c>
      <c r="E77" t="s">
        <v>19</v>
      </c>
      <c r="F77" t="s">
        <v>19</v>
      </c>
      <c r="G77" t="s">
        <v>17</v>
      </c>
      <c r="H77" t="s">
        <v>54</v>
      </c>
      <c r="I77" t="s">
        <v>17</v>
      </c>
      <c r="J77" t="s">
        <v>54</v>
      </c>
      <c r="K77" t="s">
        <v>74</v>
      </c>
      <c r="L77" t="s">
        <v>17</v>
      </c>
      <c r="M77" t="s">
        <v>23</v>
      </c>
      <c r="N77" t="s">
        <v>17</v>
      </c>
    </row>
    <row r="78" spans="1:15" x14ac:dyDescent="0.2">
      <c r="A78" t="s">
        <v>170</v>
      </c>
      <c r="B78" t="s">
        <v>171</v>
      </c>
      <c r="C78" t="s">
        <v>17</v>
      </c>
      <c r="D78" t="s">
        <v>19</v>
      </c>
      <c r="E78" t="s">
        <v>19</v>
      </c>
      <c r="F78" t="s">
        <v>19</v>
      </c>
      <c r="G78" t="s">
        <v>85</v>
      </c>
      <c r="I78" t="s">
        <v>17</v>
      </c>
      <c r="J78" t="s">
        <v>32</v>
      </c>
      <c r="K78" t="s">
        <v>33</v>
      </c>
      <c r="L78" t="s">
        <v>24</v>
      </c>
      <c r="M78" t="s">
        <v>41</v>
      </c>
      <c r="N78" t="s">
        <v>35</v>
      </c>
    </row>
    <row r="79" spans="1:15" x14ac:dyDescent="0.2">
      <c r="A79" t="s">
        <v>172</v>
      </c>
      <c r="B79" t="s">
        <v>66</v>
      </c>
      <c r="C79" t="s">
        <v>17</v>
      </c>
      <c r="D79" t="s">
        <v>19</v>
      </c>
      <c r="E79" t="s">
        <v>173</v>
      </c>
      <c r="F79" t="s">
        <v>19</v>
      </c>
      <c r="G79" t="s">
        <v>40</v>
      </c>
      <c r="I79" t="s">
        <v>17</v>
      </c>
      <c r="J79" t="s">
        <v>54</v>
      </c>
      <c r="K79" t="s">
        <v>33</v>
      </c>
      <c r="L79" t="s">
        <v>17</v>
      </c>
      <c r="M79" t="s">
        <v>41</v>
      </c>
      <c r="N79" t="s">
        <v>24</v>
      </c>
      <c r="O79" t="s">
        <v>174</v>
      </c>
    </row>
    <row r="80" spans="1:15" x14ac:dyDescent="0.2">
      <c r="A80" t="s">
        <v>175</v>
      </c>
      <c r="B80" t="s">
        <v>38</v>
      </c>
      <c r="C80" t="s">
        <v>17</v>
      </c>
      <c r="D80" t="s">
        <v>19</v>
      </c>
      <c r="E80" t="s">
        <v>19</v>
      </c>
      <c r="F80" t="s">
        <v>19</v>
      </c>
      <c r="G80" t="s">
        <v>27</v>
      </c>
      <c r="I80" t="s">
        <v>17</v>
      </c>
      <c r="J80" t="s">
        <v>54</v>
      </c>
      <c r="K80" t="s">
        <v>22</v>
      </c>
      <c r="L80" t="s">
        <v>17</v>
      </c>
      <c r="M80" t="s">
        <v>34</v>
      </c>
      <c r="N80" t="s">
        <v>24</v>
      </c>
    </row>
    <row r="81" spans="1:15" x14ac:dyDescent="0.2">
      <c r="A81" t="s">
        <v>176</v>
      </c>
      <c r="B81" t="s">
        <v>38</v>
      </c>
      <c r="C81" t="s">
        <v>17</v>
      </c>
      <c r="D81" t="s">
        <v>18</v>
      </c>
      <c r="E81" t="s">
        <v>19</v>
      </c>
      <c r="F81" t="s">
        <v>19</v>
      </c>
      <c r="G81" t="s">
        <v>40</v>
      </c>
      <c r="I81" t="s">
        <v>46</v>
      </c>
      <c r="K81" t="s">
        <v>33</v>
      </c>
      <c r="L81" t="s">
        <v>17</v>
      </c>
      <c r="M81" t="s">
        <v>41</v>
      </c>
      <c r="N81" t="s">
        <v>17</v>
      </c>
    </row>
    <row r="82" spans="1:15" x14ac:dyDescent="0.2">
      <c r="A82" t="s">
        <v>177</v>
      </c>
      <c r="B82" t="s">
        <v>38</v>
      </c>
      <c r="C82" t="s">
        <v>17</v>
      </c>
      <c r="D82" t="s">
        <v>19</v>
      </c>
      <c r="E82" t="s">
        <v>19</v>
      </c>
      <c r="F82" t="s">
        <v>178</v>
      </c>
      <c r="G82" t="s">
        <v>17</v>
      </c>
      <c r="H82" t="s">
        <v>32</v>
      </c>
      <c r="I82" t="s">
        <v>17</v>
      </c>
      <c r="J82" t="s">
        <v>32</v>
      </c>
      <c r="K82" t="s">
        <v>33</v>
      </c>
      <c r="L82" t="s">
        <v>24</v>
      </c>
      <c r="M82" t="s">
        <v>34</v>
      </c>
      <c r="N82" t="s">
        <v>24</v>
      </c>
    </row>
    <row r="83" spans="1:15" x14ac:dyDescent="0.2">
      <c r="A83" t="s">
        <v>179</v>
      </c>
      <c r="B83" t="s">
        <v>30</v>
      </c>
      <c r="C83" t="s">
        <v>17</v>
      </c>
      <c r="D83" t="s">
        <v>18</v>
      </c>
      <c r="E83" t="s">
        <v>18</v>
      </c>
      <c r="F83" t="s">
        <v>18</v>
      </c>
      <c r="G83" t="s">
        <v>27</v>
      </c>
      <c r="I83" t="s">
        <v>17</v>
      </c>
      <c r="J83" t="s">
        <v>54</v>
      </c>
      <c r="K83" t="s">
        <v>33</v>
      </c>
      <c r="L83" t="s">
        <v>24</v>
      </c>
      <c r="M83" t="s">
        <v>34</v>
      </c>
      <c r="N83" t="s">
        <v>35</v>
      </c>
    </row>
    <row r="84" spans="1:15" x14ac:dyDescent="0.2">
      <c r="A84" t="s">
        <v>180</v>
      </c>
      <c r="B84" t="s">
        <v>38</v>
      </c>
      <c r="C84" t="s">
        <v>17</v>
      </c>
      <c r="D84" t="s">
        <v>92</v>
      </c>
      <c r="E84" t="s">
        <v>19</v>
      </c>
      <c r="F84" t="s">
        <v>92</v>
      </c>
      <c r="G84" t="s">
        <v>17</v>
      </c>
      <c r="H84" t="s">
        <v>20</v>
      </c>
      <c r="I84" t="s">
        <v>17</v>
      </c>
      <c r="J84" t="s">
        <v>32</v>
      </c>
      <c r="K84" t="s">
        <v>33</v>
      </c>
      <c r="L84" t="s">
        <v>17</v>
      </c>
      <c r="M84" t="s">
        <v>58</v>
      </c>
      <c r="N84" t="s">
        <v>24</v>
      </c>
    </row>
    <row r="85" spans="1:15" x14ac:dyDescent="0.2">
      <c r="A85" t="s">
        <v>181</v>
      </c>
      <c r="B85" t="s">
        <v>30</v>
      </c>
      <c r="C85" t="s">
        <v>17</v>
      </c>
      <c r="D85" t="s">
        <v>18</v>
      </c>
      <c r="E85" t="s">
        <v>18</v>
      </c>
      <c r="F85" t="s">
        <v>19</v>
      </c>
      <c r="G85" t="s">
        <v>27</v>
      </c>
      <c r="I85" t="s">
        <v>17</v>
      </c>
      <c r="J85" t="s">
        <v>20</v>
      </c>
      <c r="K85" t="s">
        <v>33</v>
      </c>
      <c r="L85" t="s">
        <v>17</v>
      </c>
      <c r="M85" t="s">
        <v>34</v>
      </c>
      <c r="N85" t="s">
        <v>17</v>
      </c>
    </row>
    <row r="86" spans="1:15" x14ac:dyDescent="0.2">
      <c r="A86" t="s">
        <v>182</v>
      </c>
      <c r="B86" t="s">
        <v>66</v>
      </c>
      <c r="C86" t="s">
        <v>17</v>
      </c>
      <c r="D86" t="s">
        <v>18</v>
      </c>
      <c r="E86" t="s">
        <v>19</v>
      </c>
      <c r="F86" t="s">
        <v>19</v>
      </c>
      <c r="G86" t="s">
        <v>17</v>
      </c>
      <c r="H86" t="s">
        <v>54</v>
      </c>
      <c r="I86" t="s">
        <v>17</v>
      </c>
      <c r="J86" t="s">
        <v>21</v>
      </c>
      <c r="K86" t="s">
        <v>33</v>
      </c>
      <c r="L86" t="s">
        <v>17</v>
      </c>
      <c r="M86" t="s">
        <v>34</v>
      </c>
      <c r="N86" t="s">
        <v>28</v>
      </c>
    </row>
    <row r="87" spans="1:15" x14ac:dyDescent="0.2">
      <c r="A87" t="s">
        <v>183</v>
      </c>
      <c r="B87" t="s">
        <v>184</v>
      </c>
      <c r="C87" t="s">
        <v>17</v>
      </c>
      <c r="D87" t="s">
        <v>18</v>
      </c>
      <c r="E87" t="s">
        <v>18</v>
      </c>
      <c r="G87" t="s">
        <v>27</v>
      </c>
      <c r="I87" t="s">
        <v>40</v>
      </c>
      <c r="K87" t="s">
        <v>33</v>
      </c>
      <c r="L87" t="s">
        <v>24</v>
      </c>
      <c r="M87" t="s">
        <v>56</v>
      </c>
      <c r="N87" t="s">
        <v>24</v>
      </c>
    </row>
    <row r="88" spans="1:15" x14ac:dyDescent="0.2">
      <c r="A88" t="s">
        <v>185</v>
      </c>
      <c r="B88" t="s">
        <v>30</v>
      </c>
      <c r="C88" t="s">
        <v>17</v>
      </c>
      <c r="D88" t="s">
        <v>18</v>
      </c>
      <c r="E88" t="s">
        <v>18</v>
      </c>
      <c r="F88" t="s">
        <v>18</v>
      </c>
      <c r="G88" t="s">
        <v>27</v>
      </c>
      <c r="I88" t="s">
        <v>46</v>
      </c>
      <c r="J88" t="s">
        <v>32</v>
      </c>
      <c r="K88" t="s">
        <v>93</v>
      </c>
      <c r="L88" t="s">
        <v>24</v>
      </c>
      <c r="M88" t="s">
        <v>34</v>
      </c>
      <c r="N88" t="s">
        <v>17</v>
      </c>
    </row>
    <row r="89" spans="1:15" x14ac:dyDescent="0.2">
      <c r="A89" t="s">
        <v>186</v>
      </c>
      <c r="B89" t="s">
        <v>30</v>
      </c>
      <c r="C89" t="s">
        <v>17</v>
      </c>
      <c r="D89" t="s">
        <v>18</v>
      </c>
      <c r="E89" t="s">
        <v>18</v>
      </c>
      <c r="F89" t="s">
        <v>18</v>
      </c>
      <c r="G89" t="s">
        <v>27</v>
      </c>
      <c r="I89" t="s">
        <v>17</v>
      </c>
      <c r="J89" t="s">
        <v>32</v>
      </c>
      <c r="K89" t="s">
        <v>33</v>
      </c>
      <c r="L89" t="s">
        <v>17</v>
      </c>
      <c r="M89" t="s">
        <v>187</v>
      </c>
      <c r="N89" t="s">
        <v>17</v>
      </c>
    </row>
    <row r="90" spans="1:15" x14ac:dyDescent="0.2">
      <c r="A90" t="s">
        <v>188</v>
      </c>
      <c r="B90" t="s">
        <v>38</v>
      </c>
      <c r="C90" t="s">
        <v>17</v>
      </c>
      <c r="D90" t="s">
        <v>18</v>
      </c>
      <c r="E90" t="s">
        <v>189</v>
      </c>
      <c r="F90" t="s">
        <v>189</v>
      </c>
      <c r="G90" t="s">
        <v>27</v>
      </c>
      <c r="I90" t="s">
        <v>31</v>
      </c>
      <c r="K90" t="s">
        <v>63</v>
      </c>
      <c r="L90" t="s">
        <v>24</v>
      </c>
      <c r="M90" t="s">
        <v>23</v>
      </c>
      <c r="N90" t="s">
        <v>35</v>
      </c>
      <c r="O90" t="s">
        <v>190</v>
      </c>
    </row>
    <row r="91" spans="1:15" x14ac:dyDescent="0.2">
      <c r="A91" t="s">
        <v>191</v>
      </c>
      <c r="B91" t="s">
        <v>184</v>
      </c>
      <c r="C91" t="s">
        <v>17</v>
      </c>
      <c r="D91" t="s">
        <v>19</v>
      </c>
      <c r="E91" t="s">
        <v>19</v>
      </c>
      <c r="F91" t="s">
        <v>19</v>
      </c>
      <c r="G91" t="s">
        <v>40</v>
      </c>
      <c r="I91" t="s">
        <v>31</v>
      </c>
      <c r="J91" t="s">
        <v>21</v>
      </c>
      <c r="K91" t="s">
        <v>192</v>
      </c>
      <c r="L91" t="s">
        <v>17</v>
      </c>
      <c r="M91" t="s">
        <v>23</v>
      </c>
      <c r="N91" t="s">
        <v>17</v>
      </c>
    </row>
    <row r="92" spans="1:15" x14ac:dyDescent="0.2">
      <c r="A92" t="s">
        <v>193</v>
      </c>
      <c r="B92" t="s">
        <v>38</v>
      </c>
      <c r="C92" t="s">
        <v>17</v>
      </c>
      <c r="D92" t="s">
        <v>18</v>
      </c>
      <c r="E92" t="s">
        <v>18</v>
      </c>
      <c r="F92" t="s">
        <v>18</v>
      </c>
      <c r="G92" t="s">
        <v>27</v>
      </c>
      <c r="I92" t="s">
        <v>131</v>
      </c>
      <c r="K92" t="s">
        <v>194</v>
      </c>
      <c r="L92" t="s">
        <v>17</v>
      </c>
      <c r="M92" t="s">
        <v>34</v>
      </c>
      <c r="N92" t="s">
        <v>17</v>
      </c>
      <c r="O92" t="s">
        <v>195</v>
      </c>
    </row>
    <row r="93" spans="1:15" x14ac:dyDescent="0.2">
      <c r="A93" t="s">
        <v>196</v>
      </c>
      <c r="B93" t="s">
        <v>38</v>
      </c>
      <c r="C93" t="s">
        <v>17</v>
      </c>
      <c r="D93" t="s">
        <v>18</v>
      </c>
      <c r="E93" t="s">
        <v>19</v>
      </c>
      <c r="F93" t="s">
        <v>18</v>
      </c>
      <c r="G93" t="s">
        <v>27</v>
      </c>
      <c r="I93" t="s">
        <v>17</v>
      </c>
      <c r="J93" t="s">
        <v>20</v>
      </c>
      <c r="K93" t="s">
        <v>63</v>
      </c>
      <c r="L93" t="s">
        <v>17</v>
      </c>
      <c r="M93" t="s">
        <v>34</v>
      </c>
      <c r="N93" t="s">
        <v>17</v>
      </c>
      <c r="O93" t="s">
        <v>197</v>
      </c>
    </row>
    <row r="94" spans="1:15" x14ac:dyDescent="0.2">
      <c r="A94" t="s">
        <v>198</v>
      </c>
      <c r="B94" t="s">
        <v>26</v>
      </c>
      <c r="C94" t="s">
        <v>17</v>
      </c>
      <c r="D94" t="s">
        <v>18</v>
      </c>
      <c r="E94" t="s">
        <v>18</v>
      </c>
      <c r="G94" t="s">
        <v>27</v>
      </c>
      <c r="I94" t="s">
        <v>46</v>
      </c>
      <c r="K94" t="s">
        <v>49</v>
      </c>
      <c r="L94" t="s">
        <v>17</v>
      </c>
      <c r="M94" t="s">
        <v>34</v>
      </c>
      <c r="N94" t="s">
        <v>24</v>
      </c>
      <c r="O94" t="s">
        <v>199</v>
      </c>
    </row>
    <row r="95" spans="1:15" x14ac:dyDescent="0.2">
      <c r="A95" t="s">
        <v>200</v>
      </c>
      <c r="B95" t="s">
        <v>38</v>
      </c>
      <c r="C95" t="s">
        <v>17</v>
      </c>
      <c r="D95" t="s">
        <v>18</v>
      </c>
      <c r="E95" t="s">
        <v>201</v>
      </c>
      <c r="F95" t="s">
        <v>18</v>
      </c>
      <c r="G95" t="s">
        <v>85</v>
      </c>
      <c r="I95" t="s">
        <v>17</v>
      </c>
      <c r="J95" t="s">
        <v>32</v>
      </c>
      <c r="K95" t="s">
        <v>202</v>
      </c>
      <c r="L95" t="s">
        <v>24</v>
      </c>
      <c r="M95" t="s">
        <v>34</v>
      </c>
    </row>
    <row r="96" spans="1:15" x14ac:dyDescent="0.2">
      <c r="A96" t="s">
        <v>203</v>
      </c>
      <c r="B96" t="s">
        <v>30</v>
      </c>
      <c r="C96" t="s">
        <v>17</v>
      </c>
      <c r="D96" t="s">
        <v>189</v>
      </c>
      <c r="E96" t="s">
        <v>19</v>
      </c>
      <c r="G96" t="s">
        <v>27</v>
      </c>
      <c r="I96" t="s">
        <v>40</v>
      </c>
      <c r="K96" t="s">
        <v>33</v>
      </c>
      <c r="L96" t="s">
        <v>24</v>
      </c>
      <c r="M96" t="s">
        <v>34</v>
      </c>
    </row>
    <row r="97" spans="1:15" x14ac:dyDescent="0.2">
      <c r="A97" t="s">
        <v>204</v>
      </c>
      <c r="B97" t="s">
        <v>38</v>
      </c>
      <c r="C97" t="s">
        <v>17</v>
      </c>
      <c r="D97" t="s">
        <v>18</v>
      </c>
      <c r="E97" t="s">
        <v>19</v>
      </c>
      <c r="G97" t="s">
        <v>40</v>
      </c>
      <c r="I97" t="s">
        <v>40</v>
      </c>
      <c r="K97" t="s">
        <v>22</v>
      </c>
      <c r="L97" t="s">
        <v>17</v>
      </c>
      <c r="M97" t="s">
        <v>23</v>
      </c>
      <c r="N97" t="s">
        <v>17</v>
      </c>
    </row>
    <row r="98" spans="1:15" x14ac:dyDescent="0.2">
      <c r="A98" t="s">
        <v>205</v>
      </c>
      <c r="B98" t="s">
        <v>30</v>
      </c>
      <c r="C98" t="s">
        <v>17</v>
      </c>
      <c r="D98" t="s">
        <v>18</v>
      </c>
      <c r="E98" t="s">
        <v>18</v>
      </c>
      <c r="F98" t="s">
        <v>18</v>
      </c>
      <c r="G98" t="s">
        <v>27</v>
      </c>
      <c r="I98" t="s">
        <v>17</v>
      </c>
      <c r="J98" t="s">
        <v>54</v>
      </c>
      <c r="K98" t="s">
        <v>49</v>
      </c>
      <c r="L98" t="s">
        <v>17</v>
      </c>
      <c r="M98" t="s">
        <v>56</v>
      </c>
      <c r="N98" t="s">
        <v>17</v>
      </c>
    </row>
    <row r="99" spans="1:15" x14ac:dyDescent="0.2">
      <c r="A99" t="s">
        <v>206</v>
      </c>
      <c r="B99" t="s">
        <v>30</v>
      </c>
      <c r="C99" t="s">
        <v>17</v>
      </c>
      <c r="D99" t="s">
        <v>18</v>
      </c>
      <c r="E99" t="s">
        <v>18</v>
      </c>
      <c r="F99" t="s">
        <v>18</v>
      </c>
      <c r="G99" t="s">
        <v>27</v>
      </c>
      <c r="I99" t="s">
        <v>31</v>
      </c>
      <c r="K99" t="s">
        <v>33</v>
      </c>
      <c r="L99" t="s">
        <v>24</v>
      </c>
      <c r="M99" t="s">
        <v>41</v>
      </c>
      <c r="N99" t="s">
        <v>35</v>
      </c>
    </row>
    <row r="100" spans="1:15" x14ac:dyDescent="0.2">
      <c r="A100" t="s">
        <v>207</v>
      </c>
      <c r="B100" t="s">
        <v>30</v>
      </c>
      <c r="C100" t="s">
        <v>17</v>
      </c>
      <c r="D100" t="s">
        <v>18</v>
      </c>
      <c r="E100" t="s">
        <v>208</v>
      </c>
      <c r="F100" t="s">
        <v>209</v>
      </c>
      <c r="G100" t="s">
        <v>27</v>
      </c>
      <c r="I100" t="s">
        <v>17</v>
      </c>
      <c r="J100" t="s">
        <v>21</v>
      </c>
      <c r="K100" t="s">
        <v>210</v>
      </c>
      <c r="L100" t="s">
        <v>17</v>
      </c>
      <c r="M100" t="s">
        <v>56</v>
      </c>
      <c r="N100" t="s">
        <v>24</v>
      </c>
      <c r="O100" t="s">
        <v>211</v>
      </c>
    </row>
    <row r="101" spans="1:15" x14ac:dyDescent="0.2">
      <c r="A101" t="s">
        <v>212</v>
      </c>
      <c r="B101" t="s">
        <v>26</v>
      </c>
      <c r="C101" t="s">
        <v>17</v>
      </c>
      <c r="D101" t="s">
        <v>18</v>
      </c>
      <c r="E101" t="s">
        <v>18</v>
      </c>
      <c r="G101" t="s">
        <v>27</v>
      </c>
      <c r="I101" t="s">
        <v>40</v>
      </c>
      <c r="K101" t="s">
        <v>33</v>
      </c>
      <c r="L101" t="s">
        <v>17</v>
      </c>
      <c r="M101" t="s">
        <v>67</v>
      </c>
      <c r="N101" t="s">
        <v>17</v>
      </c>
    </row>
    <row r="102" spans="1:15" x14ac:dyDescent="0.2">
      <c r="A102" t="s">
        <v>213</v>
      </c>
      <c r="B102" t="s">
        <v>16</v>
      </c>
      <c r="C102" t="s">
        <v>17</v>
      </c>
      <c r="D102" t="s">
        <v>92</v>
      </c>
      <c r="E102" t="s">
        <v>19</v>
      </c>
      <c r="F102" t="s">
        <v>19</v>
      </c>
      <c r="G102" t="s">
        <v>27</v>
      </c>
      <c r="I102" t="s">
        <v>131</v>
      </c>
      <c r="L102" t="s">
        <v>24</v>
      </c>
      <c r="N102" t="s">
        <v>35</v>
      </c>
      <c r="O102" t="s">
        <v>214</v>
      </c>
    </row>
    <row r="103" spans="1:15" x14ac:dyDescent="0.2">
      <c r="A103" t="s">
        <v>215</v>
      </c>
      <c r="B103" t="s">
        <v>30</v>
      </c>
      <c r="C103" t="s">
        <v>17</v>
      </c>
      <c r="D103" t="s">
        <v>18</v>
      </c>
      <c r="E103" t="s">
        <v>18</v>
      </c>
      <c r="F103" t="s">
        <v>18</v>
      </c>
      <c r="G103" t="s">
        <v>27</v>
      </c>
      <c r="I103" t="s">
        <v>17</v>
      </c>
      <c r="J103" t="s">
        <v>21</v>
      </c>
      <c r="K103" t="s">
        <v>49</v>
      </c>
      <c r="L103" t="s">
        <v>17</v>
      </c>
      <c r="M103" t="s">
        <v>56</v>
      </c>
      <c r="N103" t="s">
        <v>24</v>
      </c>
    </row>
    <row r="104" spans="1:15" x14ac:dyDescent="0.2">
      <c r="A104" t="s">
        <v>216</v>
      </c>
      <c r="B104" t="s">
        <v>38</v>
      </c>
      <c r="C104" t="s">
        <v>17</v>
      </c>
      <c r="D104" t="s">
        <v>19</v>
      </c>
      <c r="E104" t="s">
        <v>19</v>
      </c>
      <c r="F104" t="s">
        <v>19</v>
      </c>
      <c r="G104" t="s">
        <v>27</v>
      </c>
      <c r="I104" t="s">
        <v>17</v>
      </c>
      <c r="J104" t="s">
        <v>32</v>
      </c>
      <c r="K104" t="s">
        <v>217</v>
      </c>
      <c r="L104" t="s">
        <v>17</v>
      </c>
      <c r="M104" t="s">
        <v>34</v>
      </c>
      <c r="N104" t="s">
        <v>17</v>
      </c>
    </row>
    <row r="105" spans="1:15" x14ac:dyDescent="0.2">
      <c r="A105" t="s">
        <v>218</v>
      </c>
      <c r="B105" t="s">
        <v>26</v>
      </c>
      <c r="C105" t="s">
        <v>17</v>
      </c>
      <c r="D105" t="s">
        <v>19</v>
      </c>
      <c r="E105" t="s">
        <v>19</v>
      </c>
      <c r="F105" t="s">
        <v>19</v>
      </c>
      <c r="G105" t="s">
        <v>17</v>
      </c>
      <c r="H105" t="s">
        <v>20</v>
      </c>
      <c r="I105" t="s">
        <v>17</v>
      </c>
      <c r="J105" t="s">
        <v>32</v>
      </c>
      <c r="K105" t="s">
        <v>74</v>
      </c>
      <c r="L105" t="s">
        <v>17</v>
      </c>
      <c r="M105" t="s">
        <v>23</v>
      </c>
      <c r="N105" t="s">
        <v>17</v>
      </c>
    </row>
    <row r="106" spans="1:15" x14ac:dyDescent="0.2">
      <c r="A106" t="s">
        <v>219</v>
      </c>
      <c r="B106" t="s">
        <v>38</v>
      </c>
      <c r="C106" t="s">
        <v>17</v>
      </c>
      <c r="D106" t="s">
        <v>19</v>
      </c>
      <c r="E106" t="s">
        <v>19</v>
      </c>
      <c r="F106" t="s">
        <v>19</v>
      </c>
      <c r="G106" t="s">
        <v>82</v>
      </c>
      <c r="H106" t="s">
        <v>32</v>
      </c>
      <c r="I106" t="s">
        <v>17</v>
      </c>
      <c r="J106" t="s">
        <v>32</v>
      </c>
      <c r="K106" t="s">
        <v>121</v>
      </c>
      <c r="L106" t="s">
        <v>24</v>
      </c>
      <c r="M106" t="s">
        <v>58</v>
      </c>
      <c r="N106" t="s">
        <v>17</v>
      </c>
    </row>
    <row r="107" spans="1:15" x14ac:dyDescent="0.2">
      <c r="A107" t="s">
        <v>220</v>
      </c>
      <c r="B107" t="s">
        <v>38</v>
      </c>
      <c r="C107" t="s">
        <v>17</v>
      </c>
      <c r="D107" t="s">
        <v>18</v>
      </c>
      <c r="E107" t="s">
        <v>18</v>
      </c>
      <c r="F107" t="s">
        <v>18</v>
      </c>
      <c r="G107" t="s">
        <v>17</v>
      </c>
      <c r="H107" t="s">
        <v>32</v>
      </c>
      <c r="I107" t="s">
        <v>17</v>
      </c>
      <c r="J107" t="s">
        <v>21</v>
      </c>
      <c r="K107" t="s">
        <v>49</v>
      </c>
      <c r="M107" t="s">
        <v>221</v>
      </c>
      <c r="N107" t="s">
        <v>24</v>
      </c>
      <c r="O107" t="s">
        <v>222</v>
      </c>
    </row>
    <row r="108" spans="1:15" x14ac:dyDescent="0.2">
      <c r="A108" t="s">
        <v>223</v>
      </c>
      <c r="B108" t="s">
        <v>26</v>
      </c>
      <c r="C108" t="s">
        <v>17</v>
      </c>
      <c r="D108" t="s">
        <v>92</v>
      </c>
      <c r="E108" t="s">
        <v>92</v>
      </c>
      <c r="F108" t="s">
        <v>92</v>
      </c>
      <c r="G108" t="s">
        <v>27</v>
      </c>
      <c r="I108" t="s">
        <v>17</v>
      </c>
      <c r="J108" t="s">
        <v>32</v>
      </c>
      <c r="K108" t="s">
        <v>33</v>
      </c>
      <c r="L108" t="s">
        <v>17</v>
      </c>
      <c r="M108" t="s">
        <v>34</v>
      </c>
      <c r="N108" t="s">
        <v>17</v>
      </c>
    </row>
    <row r="109" spans="1:15" x14ac:dyDescent="0.2">
      <c r="A109" t="s">
        <v>224</v>
      </c>
      <c r="B109" t="s">
        <v>66</v>
      </c>
      <c r="C109" t="s">
        <v>17</v>
      </c>
      <c r="D109" t="s">
        <v>19</v>
      </c>
      <c r="E109" t="s">
        <v>19</v>
      </c>
      <c r="F109" t="s">
        <v>19</v>
      </c>
      <c r="G109" t="s">
        <v>27</v>
      </c>
      <c r="I109" t="s">
        <v>17</v>
      </c>
      <c r="J109" t="s">
        <v>32</v>
      </c>
      <c r="K109" t="s">
        <v>33</v>
      </c>
      <c r="L109" t="s">
        <v>24</v>
      </c>
      <c r="M109" t="s">
        <v>34</v>
      </c>
      <c r="N109" t="s">
        <v>17</v>
      </c>
    </row>
    <row r="110" spans="1:15" x14ac:dyDescent="0.2">
      <c r="A110" t="s">
        <v>225</v>
      </c>
      <c r="B110" t="s">
        <v>38</v>
      </c>
      <c r="C110" t="s">
        <v>17</v>
      </c>
      <c r="D110" t="s">
        <v>18</v>
      </c>
      <c r="E110" t="s">
        <v>18</v>
      </c>
      <c r="F110" t="s">
        <v>18</v>
      </c>
      <c r="G110" t="s">
        <v>27</v>
      </c>
      <c r="I110" t="s">
        <v>131</v>
      </c>
      <c r="K110" t="s">
        <v>147</v>
      </c>
      <c r="L110" t="s">
        <v>17</v>
      </c>
      <c r="M110" t="s">
        <v>34</v>
      </c>
      <c r="N110" t="s">
        <v>17</v>
      </c>
      <c r="O110" t="s">
        <v>226</v>
      </c>
    </row>
    <row r="111" spans="1:15" x14ac:dyDescent="0.2">
      <c r="A111" t="s">
        <v>227</v>
      </c>
      <c r="B111" t="s">
        <v>38</v>
      </c>
      <c r="C111" t="s">
        <v>17</v>
      </c>
      <c r="D111" t="s">
        <v>19</v>
      </c>
      <c r="E111" t="s">
        <v>19</v>
      </c>
      <c r="F111" t="s">
        <v>19</v>
      </c>
      <c r="G111" t="s">
        <v>27</v>
      </c>
      <c r="I111" t="s">
        <v>17</v>
      </c>
      <c r="J111" t="s">
        <v>32</v>
      </c>
      <c r="K111" t="s">
        <v>63</v>
      </c>
      <c r="L111" t="s">
        <v>17</v>
      </c>
      <c r="M111" t="s">
        <v>34</v>
      </c>
      <c r="N111" t="s">
        <v>17</v>
      </c>
    </row>
    <row r="112" spans="1:15" x14ac:dyDescent="0.2">
      <c r="A112" t="s">
        <v>228</v>
      </c>
      <c r="B112" t="s">
        <v>30</v>
      </c>
      <c r="C112" t="s">
        <v>17</v>
      </c>
      <c r="D112" t="s">
        <v>18</v>
      </c>
      <c r="E112" t="s">
        <v>18</v>
      </c>
      <c r="F112" t="s">
        <v>229</v>
      </c>
      <c r="G112" t="s">
        <v>27</v>
      </c>
      <c r="I112" t="s">
        <v>40</v>
      </c>
      <c r="K112" t="s">
        <v>33</v>
      </c>
      <c r="L112" t="s">
        <v>17</v>
      </c>
      <c r="M112" t="s">
        <v>34</v>
      </c>
      <c r="N112" t="s">
        <v>17</v>
      </c>
      <c r="O112" t="s">
        <v>230</v>
      </c>
    </row>
    <row r="113" spans="1:15" x14ac:dyDescent="0.2">
      <c r="A113" t="s">
        <v>231</v>
      </c>
      <c r="B113" t="s">
        <v>30</v>
      </c>
      <c r="C113" t="s">
        <v>17</v>
      </c>
      <c r="D113" t="s">
        <v>18</v>
      </c>
      <c r="E113" t="s">
        <v>19</v>
      </c>
      <c r="F113" t="s">
        <v>19</v>
      </c>
      <c r="G113" t="s">
        <v>27</v>
      </c>
      <c r="I113" t="s">
        <v>31</v>
      </c>
      <c r="K113" t="s">
        <v>232</v>
      </c>
      <c r="L113" t="s">
        <v>17</v>
      </c>
      <c r="M113" t="s">
        <v>41</v>
      </c>
      <c r="N113" t="s">
        <v>17</v>
      </c>
      <c r="O113" t="s">
        <v>233</v>
      </c>
    </row>
    <row r="114" spans="1:15" x14ac:dyDescent="0.2">
      <c r="A114" t="s">
        <v>234</v>
      </c>
      <c r="B114" t="s">
        <v>66</v>
      </c>
      <c r="C114" t="s">
        <v>17</v>
      </c>
      <c r="D114" t="s">
        <v>235</v>
      </c>
      <c r="E114" t="s">
        <v>19</v>
      </c>
      <c r="F114" t="s">
        <v>19</v>
      </c>
      <c r="G114" t="s">
        <v>40</v>
      </c>
      <c r="I114" t="s">
        <v>17</v>
      </c>
      <c r="J114" t="s">
        <v>32</v>
      </c>
      <c r="K114" t="s">
        <v>78</v>
      </c>
      <c r="L114" t="s">
        <v>17</v>
      </c>
      <c r="M114" t="s">
        <v>34</v>
      </c>
      <c r="N114" t="s">
        <v>24</v>
      </c>
    </row>
    <row r="115" spans="1:15" x14ac:dyDescent="0.2">
      <c r="A115" t="s">
        <v>236</v>
      </c>
      <c r="B115" t="s">
        <v>30</v>
      </c>
      <c r="C115" t="s">
        <v>17</v>
      </c>
      <c r="D115" t="s">
        <v>18</v>
      </c>
      <c r="E115" t="s">
        <v>18</v>
      </c>
      <c r="F115" t="s">
        <v>92</v>
      </c>
      <c r="G115" t="s">
        <v>27</v>
      </c>
      <c r="I115" t="s">
        <v>46</v>
      </c>
      <c r="K115" t="s">
        <v>55</v>
      </c>
      <c r="L115" t="s">
        <v>17</v>
      </c>
      <c r="M115" t="s">
        <v>34</v>
      </c>
      <c r="N115" t="s">
        <v>17</v>
      </c>
    </row>
    <row r="116" spans="1:15" x14ac:dyDescent="0.2">
      <c r="A116" t="s">
        <v>237</v>
      </c>
      <c r="B116" t="s">
        <v>30</v>
      </c>
      <c r="C116" t="s">
        <v>17</v>
      </c>
      <c r="D116" t="s">
        <v>18</v>
      </c>
      <c r="E116" t="s">
        <v>18</v>
      </c>
      <c r="F116" t="s">
        <v>18</v>
      </c>
      <c r="G116" t="s">
        <v>27</v>
      </c>
      <c r="I116" t="s">
        <v>17</v>
      </c>
      <c r="J116" t="s">
        <v>20</v>
      </c>
      <c r="K116" t="s">
        <v>33</v>
      </c>
      <c r="L116" t="s">
        <v>17</v>
      </c>
      <c r="M116" t="s">
        <v>67</v>
      </c>
      <c r="N116" t="s">
        <v>28</v>
      </c>
    </row>
    <row r="117" spans="1:15" x14ac:dyDescent="0.2">
      <c r="A117" t="s">
        <v>238</v>
      </c>
      <c r="B117" t="s">
        <v>38</v>
      </c>
      <c r="C117" t="s">
        <v>17</v>
      </c>
      <c r="D117" t="s">
        <v>19</v>
      </c>
      <c r="E117" t="s">
        <v>19</v>
      </c>
      <c r="F117" t="s">
        <v>173</v>
      </c>
      <c r="G117" t="s">
        <v>27</v>
      </c>
      <c r="I117" t="s">
        <v>46</v>
      </c>
      <c r="K117" t="s">
        <v>74</v>
      </c>
      <c r="L117" t="s">
        <v>17</v>
      </c>
      <c r="M117" t="s">
        <v>34</v>
      </c>
      <c r="N117" t="s">
        <v>17</v>
      </c>
      <c r="O117" t="s">
        <v>239</v>
      </c>
    </row>
    <row r="118" spans="1:15" x14ac:dyDescent="0.2">
      <c r="A118" t="s">
        <v>240</v>
      </c>
      <c r="B118" t="s">
        <v>30</v>
      </c>
      <c r="C118" t="s">
        <v>17</v>
      </c>
      <c r="D118" t="s">
        <v>18</v>
      </c>
      <c r="E118" t="s">
        <v>19</v>
      </c>
      <c r="F118" t="s">
        <v>92</v>
      </c>
      <c r="G118" t="s">
        <v>27</v>
      </c>
      <c r="I118" t="s">
        <v>17</v>
      </c>
      <c r="J118" t="s">
        <v>54</v>
      </c>
      <c r="K118" t="s">
        <v>241</v>
      </c>
      <c r="L118" t="s">
        <v>17</v>
      </c>
      <c r="M118" t="s">
        <v>242</v>
      </c>
      <c r="N118" t="s">
        <v>17</v>
      </c>
      <c r="O118" t="s">
        <v>243</v>
      </c>
    </row>
    <row r="119" spans="1:15" x14ac:dyDescent="0.2">
      <c r="A119" t="s">
        <v>244</v>
      </c>
      <c r="B119" t="s">
        <v>38</v>
      </c>
      <c r="C119" t="s">
        <v>17</v>
      </c>
      <c r="D119" t="s">
        <v>19</v>
      </c>
      <c r="E119" t="s">
        <v>19</v>
      </c>
      <c r="F119" t="s">
        <v>19</v>
      </c>
      <c r="G119" t="s">
        <v>27</v>
      </c>
      <c r="I119" t="s">
        <v>17</v>
      </c>
      <c r="J119" t="s">
        <v>32</v>
      </c>
      <c r="K119" t="s">
        <v>22</v>
      </c>
      <c r="L119" t="s">
        <v>17</v>
      </c>
      <c r="M119" t="s">
        <v>34</v>
      </c>
      <c r="N119" t="s">
        <v>24</v>
      </c>
    </row>
    <row r="120" spans="1:15" x14ac:dyDescent="0.2">
      <c r="A120" t="s">
        <v>245</v>
      </c>
      <c r="B120" t="s">
        <v>38</v>
      </c>
      <c r="C120" t="s">
        <v>17</v>
      </c>
      <c r="D120" t="s">
        <v>19</v>
      </c>
      <c r="E120" t="s">
        <v>19</v>
      </c>
      <c r="F120" t="s">
        <v>19</v>
      </c>
      <c r="G120" t="s">
        <v>27</v>
      </c>
      <c r="I120" t="s">
        <v>46</v>
      </c>
      <c r="K120" t="s">
        <v>246</v>
      </c>
      <c r="L120" t="s">
        <v>17</v>
      </c>
      <c r="M120" t="s">
        <v>34</v>
      </c>
      <c r="N120" t="s">
        <v>17</v>
      </c>
      <c r="O120" t="s">
        <v>247</v>
      </c>
    </row>
    <row r="121" spans="1:15" x14ac:dyDescent="0.2">
      <c r="A121" t="s">
        <v>248</v>
      </c>
      <c r="B121" t="s">
        <v>30</v>
      </c>
      <c r="C121" t="s">
        <v>17</v>
      </c>
      <c r="D121" t="s">
        <v>18</v>
      </c>
      <c r="E121" t="s">
        <v>18</v>
      </c>
      <c r="F121" t="s">
        <v>116</v>
      </c>
      <c r="G121" t="s">
        <v>27</v>
      </c>
      <c r="I121" t="s">
        <v>17</v>
      </c>
      <c r="J121" t="s">
        <v>32</v>
      </c>
      <c r="K121" t="s">
        <v>33</v>
      </c>
      <c r="L121" t="s">
        <v>17</v>
      </c>
      <c r="M121" t="s">
        <v>249</v>
      </c>
      <c r="N121" t="s">
        <v>35</v>
      </c>
    </row>
    <row r="122" spans="1:15" x14ac:dyDescent="0.2">
      <c r="A122" t="s">
        <v>250</v>
      </c>
      <c r="B122" t="s">
        <v>38</v>
      </c>
      <c r="C122" t="s">
        <v>17</v>
      </c>
      <c r="D122" t="s">
        <v>18</v>
      </c>
      <c r="E122" t="s">
        <v>18</v>
      </c>
      <c r="F122" t="s">
        <v>18</v>
      </c>
      <c r="G122" t="s">
        <v>27</v>
      </c>
      <c r="I122" t="s">
        <v>40</v>
      </c>
      <c r="J122" t="s">
        <v>54</v>
      </c>
      <c r="K122" t="s">
        <v>251</v>
      </c>
      <c r="L122" t="s">
        <v>17</v>
      </c>
      <c r="M122" t="s">
        <v>67</v>
      </c>
      <c r="N122" t="s">
        <v>17</v>
      </c>
      <c r="O122" s="9" t="s">
        <v>252</v>
      </c>
    </row>
    <row r="123" spans="1:15" x14ac:dyDescent="0.2">
      <c r="A123" t="s">
        <v>253</v>
      </c>
      <c r="B123" t="s">
        <v>38</v>
      </c>
      <c r="C123" t="s">
        <v>17</v>
      </c>
      <c r="D123" t="s">
        <v>19</v>
      </c>
      <c r="E123" t="s">
        <v>19</v>
      </c>
      <c r="F123" t="s">
        <v>19</v>
      </c>
      <c r="G123" t="s">
        <v>27</v>
      </c>
      <c r="I123" t="s">
        <v>46</v>
      </c>
      <c r="K123" t="s">
        <v>74</v>
      </c>
      <c r="L123" t="s">
        <v>17</v>
      </c>
      <c r="M123" t="s">
        <v>41</v>
      </c>
      <c r="N123" t="s">
        <v>17</v>
      </c>
      <c r="O123" t="s">
        <v>24</v>
      </c>
    </row>
    <row r="124" spans="1:15" x14ac:dyDescent="0.2">
      <c r="A124" t="s">
        <v>254</v>
      </c>
      <c r="B124" t="s">
        <v>38</v>
      </c>
      <c r="C124" t="s">
        <v>17</v>
      </c>
      <c r="D124" t="s">
        <v>19</v>
      </c>
      <c r="E124" t="s">
        <v>19</v>
      </c>
      <c r="F124" t="s">
        <v>19</v>
      </c>
      <c r="G124" t="s">
        <v>85</v>
      </c>
      <c r="H124" t="s">
        <v>20</v>
      </c>
      <c r="I124" t="s">
        <v>17</v>
      </c>
      <c r="J124" t="s">
        <v>20</v>
      </c>
      <c r="K124" t="s">
        <v>33</v>
      </c>
      <c r="L124" t="s">
        <v>24</v>
      </c>
      <c r="M124" t="s">
        <v>41</v>
      </c>
      <c r="N124" t="s">
        <v>35</v>
      </c>
    </row>
    <row r="125" spans="1:15" x14ac:dyDescent="0.2">
      <c r="A125" t="s">
        <v>255</v>
      </c>
      <c r="B125" t="s">
        <v>38</v>
      </c>
      <c r="C125" t="s">
        <v>17</v>
      </c>
      <c r="D125" t="s">
        <v>19</v>
      </c>
      <c r="E125" t="s">
        <v>19</v>
      </c>
      <c r="G125" t="s">
        <v>27</v>
      </c>
      <c r="I125" t="s">
        <v>40</v>
      </c>
      <c r="K125" t="s">
        <v>33</v>
      </c>
      <c r="L125" t="s">
        <v>17</v>
      </c>
      <c r="M125" t="s">
        <v>34</v>
      </c>
      <c r="N125" t="s">
        <v>24</v>
      </c>
    </row>
    <row r="126" spans="1:15" x14ac:dyDescent="0.2">
      <c r="A126" t="s">
        <v>256</v>
      </c>
      <c r="B126" t="s">
        <v>38</v>
      </c>
      <c r="C126" t="s">
        <v>17</v>
      </c>
      <c r="D126" t="s">
        <v>19</v>
      </c>
      <c r="E126" t="s">
        <v>19</v>
      </c>
      <c r="F126" t="s">
        <v>19</v>
      </c>
      <c r="G126" t="s">
        <v>27</v>
      </c>
      <c r="I126" t="s">
        <v>40</v>
      </c>
      <c r="K126" t="s">
        <v>121</v>
      </c>
      <c r="L126" t="s">
        <v>24</v>
      </c>
      <c r="M126" t="s">
        <v>56</v>
      </c>
      <c r="N126" t="s">
        <v>24</v>
      </c>
    </row>
    <row r="127" spans="1:15" x14ac:dyDescent="0.2">
      <c r="A127" t="s">
        <v>257</v>
      </c>
      <c r="B127" t="s">
        <v>38</v>
      </c>
      <c r="C127" t="s">
        <v>17</v>
      </c>
      <c r="D127" t="s">
        <v>18</v>
      </c>
      <c r="E127" t="s">
        <v>19</v>
      </c>
      <c r="G127" t="s">
        <v>27</v>
      </c>
      <c r="I127" t="s">
        <v>40</v>
      </c>
      <c r="K127" t="s">
        <v>55</v>
      </c>
      <c r="L127" t="s">
        <v>17</v>
      </c>
      <c r="M127" t="s">
        <v>34</v>
      </c>
      <c r="N127" t="s">
        <v>24</v>
      </c>
    </row>
    <row r="128" spans="1:15" x14ac:dyDescent="0.2">
      <c r="A128" t="s">
        <v>258</v>
      </c>
      <c r="B128" t="s">
        <v>30</v>
      </c>
      <c r="C128" t="s">
        <v>17</v>
      </c>
      <c r="D128" t="s">
        <v>18</v>
      </c>
      <c r="E128" t="s">
        <v>18</v>
      </c>
      <c r="F128" t="s">
        <v>18</v>
      </c>
      <c r="G128" t="s">
        <v>27</v>
      </c>
      <c r="I128" t="s">
        <v>17</v>
      </c>
      <c r="J128" t="s">
        <v>32</v>
      </c>
      <c r="K128" t="s">
        <v>59</v>
      </c>
      <c r="L128" t="s">
        <v>17</v>
      </c>
      <c r="M128" t="s">
        <v>34</v>
      </c>
      <c r="N128" t="s">
        <v>28</v>
      </c>
    </row>
    <row r="129" spans="1:15" x14ac:dyDescent="0.2">
      <c r="A129" t="s">
        <v>259</v>
      </c>
      <c r="B129" t="s">
        <v>38</v>
      </c>
      <c r="C129" t="s">
        <v>17</v>
      </c>
      <c r="D129" t="s">
        <v>18</v>
      </c>
      <c r="E129" t="s">
        <v>18</v>
      </c>
      <c r="F129" t="s">
        <v>18</v>
      </c>
      <c r="G129" t="s">
        <v>27</v>
      </c>
      <c r="I129" t="s">
        <v>17</v>
      </c>
      <c r="J129" t="s">
        <v>32</v>
      </c>
      <c r="K129" t="s">
        <v>55</v>
      </c>
      <c r="L129" t="s">
        <v>17</v>
      </c>
      <c r="M129" t="s">
        <v>23</v>
      </c>
      <c r="N129" t="s">
        <v>24</v>
      </c>
      <c r="O129" t="s">
        <v>260</v>
      </c>
    </row>
    <row r="130" spans="1:15" x14ac:dyDescent="0.2">
      <c r="A130" t="s">
        <v>261</v>
      </c>
      <c r="B130" t="s">
        <v>38</v>
      </c>
      <c r="C130" t="s">
        <v>17</v>
      </c>
      <c r="D130" t="s">
        <v>19</v>
      </c>
      <c r="E130" t="s">
        <v>19</v>
      </c>
      <c r="F130" t="s">
        <v>262</v>
      </c>
      <c r="G130" t="s">
        <v>85</v>
      </c>
      <c r="I130" t="s">
        <v>40</v>
      </c>
      <c r="K130" t="s">
        <v>125</v>
      </c>
      <c r="L130" t="s">
        <v>17</v>
      </c>
      <c r="M130" t="s">
        <v>34</v>
      </c>
      <c r="N130" t="s">
        <v>24</v>
      </c>
      <c r="O130" t="s">
        <v>263</v>
      </c>
    </row>
    <row r="131" spans="1:15" x14ac:dyDescent="0.2">
      <c r="A131" t="s">
        <v>264</v>
      </c>
      <c r="B131" t="s">
        <v>38</v>
      </c>
      <c r="C131" t="s">
        <v>17</v>
      </c>
      <c r="D131" t="s">
        <v>19</v>
      </c>
      <c r="E131" t="s">
        <v>19</v>
      </c>
      <c r="F131" t="s">
        <v>19</v>
      </c>
      <c r="G131" t="s">
        <v>27</v>
      </c>
      <c r="I131" t="s">
        <v>17</v>
      </c>
      <c r="J131" t="s">
        <v>21</v>
      </c>
      <c r="K131" t="s">
        <v>265</v>
      </c>
      <c r="L131" t="s">
        <v>17</v>
      </c>
      <c r="M131" t="s">
        <v>23</v>
      </c>
      <c r="N131" t="s">
        <v>17</v>
      </c>
    </row>
    <row r="132" spans="1:15" x14ac:dyDescent="0.2">
      <c r="A132" t="s">
        <v>266</v>
      </c>
      <c r="B132" t="s">
        <v>38</v>
      </c>
      <c r="C132" t="s">
        <v>17</v>
      </c>
      <c r="D132" t="s">
        <v>19</v>
      </c>
      <c r="E132" t="s">
        <v>19</v>
      </c>
      <c r="F132" t="s">
        <v>19</v>
      </c>
      <c r="G132" t="s">
        <v>27</v>
      </c>
      <c r="I132" t="s">
        <v>40</v>
      </c>
      <c r="K132" t="s">
        <v>33</v>
      </c>
      <c r="L132" t="s">
        <v>17</v>
      </c>
      <c r="M132" t="s">
        <v>267</v>
      </c>
      <c r="N132" t="s">
        <v>24</v>
      </c>
      <c r="O132" s="9" t="s">
        <v>268</v>
      </c>
    </row>
    <row r="133" spans="1:15" x14ac:dyDescent="0.2">
      <c r="A133" t="s">
        <v>269</v>
      </c>
      <c r="B133" t="s">
        <v>30</v>
      </c>
      <c r="C133" t="s">
        <v>17</v>
      </c>
      <c r="D133" t="s">
        <v>18</v>
      </c>
      <c r="E133" t="s">
        <v>18</v>
      </c>
      <c r="F133" t="s">
        <v>18</v>
      </c>
      <c r="G133" t="s">
        <v>27</v>
      </c>
      <c r="I133" t="s">
        <v>17</v>
      </c>
      <c r="J133" t="s">
        <v>32</v>
      </c>
      <c r="K133" t="s">
        <v>63</v>
      </c>
      <c r="L133" t="s">
        <v>24</v>
      </c>
      <c r="M133" t="s">
        <v>34</v>
      </c>
      <c r="N133" t="s">
        <v>35</v>
      </c>
      <c r="O133" s="9"/>
    </row>
    <row r="134" spans="1:15" x14ac:dyDescent="0.2">
      <c r="A134" t="s">
        <v>270</v>
      </c>
      <c r="B134" t="s">
        <v>38</v>
      </c>
      <c r="C134" t="s">
        <v>17</v>
      </c>
      <c r="D134" t="s">
        <v>19</v>
      </c>
      <c r="E134" t="s">
        <v>19</v>
      </c>
      <c r="F134" t="s">
        <v>19</v>
      </c>
      <c r="G134" t="s">
        <v>27</v>
      </c>
      <c r="I134" t="s">
        <v>40</v>
      </c>
      <c r="K134" t="s">
        <v>121</v>
      </c>
      <c r="L134" t="s">
        <v>24</v>
      </c>
      <c r="M134" t="s">
        <v>34</v>
      </c>
      <c r="N134" t="s">
        <v>17</v>
      </c>
      <c r="O134" s="9" t="s">
        <v>271</v>
      </c>
    </row>
    <row r="135" spans="1:15" x14ac:dyDescent="0.2">
      <c r="A135" t="s">
        <v>272</v>
      </c>
      <c r="B135" t="s">
        <v>30</v>
      </c>
      <c r="C135" t="s">
        <v>17</v>
      </c>
      <c r="D135" t="s">
        <v>19</v>
      </c>
      <c r="E135" t="s">
        <v>19</v>
      </c>
      <c r="G135" t="s">
        <v>27</v>
      </c>
      <c r="I135" t="s">
        <v>40</v>
      </c>
      <c r="K135" t="s">
        <v>33</v>
      </c>
      <c r="L135" t="s">
        <v>17</v>
      </c>
      <c r="M135" t="s">
        <v>41</v>
      </c>
      <c r="N135" t="s">
        <v>17</v>
      </c>
      <c r="O135" s="9"/>
    </row>
    <row r="136" spans="1:15" x14ac:dyDescent="0.2">
      <c r="A136" t="s">
        <v>273</v>
      </c>
      <c r="B136" t="s">
        <v>38</v>
      </c>
      <c r="C136" t="s">
        <v>17</v>
      </c>
      <c r="D136" t="s">
        <v>18</v>
      </c>
      <c r="E136" t="s">
        <v>19</v>
      </c>
      <c r="F136" t="s">
        <v>19</v>
      </c>
      <c r="G136" t="s">
        <v>27</v>
      </c>
      <c r="I136" t="s">
        <v>40</v>
      </c>
      <c r="K136" t="s">
        <v>59</v>
      </c>
      <c r="L136" t="s">
        <v>24</v>
      </c>
      <c r="M136" t="s">
        <v>34</v>
      </c>
      <c r="N136" t="s">
        <v>35</v>
      </c>
      <c r="O136" s="9" t="s">
        <v>274</v>
      </c>
    </row>
    <row r="137" spans="1:15" x14ac:dyDescent="0.2">
      <c r="A137" t="s">
        <v>275</v>
      </c>
      <c r="B137" t="s">
        <v>38</v>
      </c>
      <c r="C137" t="s">
        <v>17</v>
      </c>
      <c r="D137" t="s">
        <v>18</v>
      </c>
      <c r="E137" t="s">
        <v>18</v>
      </c>
      <c r="F137" t="s">
        <v>18</v>
      </c>
      <c r="G137" t="s">
        <v>85</v>
      </c>
      <c r="H137" t="s">
        <v>32</v>
      </c>
      <c r="I137" t="s">
        <v>46</v>
      </c>
      <c r="J137" t="s">
        <v>32</v>
      </c>
      <c r="K137" t="s">
        <v>33</v>
      </c>
      <c r="L137" t="s">
        <v>17</v>
      </c>
      <c r="M137" t="s">
        <v>34</v>
      </c>
      <c r="N137" t="s">
        <v>17</v>
      </c>
      <c r="O137" s="9" t="s">
        <v>276</v>
      </c>
    </row>
    <row r="138" spans="1:15" x14ac:dyDescent="0.2">
      <c r="A138" t="s">
        <v>277</v>
      </c>
      <c r="B138" t="s">
        <v>38</v>
      </c>
      <c r="C138" t="s">
        <v>17</v>
      </c>
      <c r="D138" t="s">
        <v>19</v>
      </c>
      <c r="E138" t="s">
        <v>19</v>
      </c>
      <c r="F138" t="s">
        <v>278</v>
      </c>
      <c r="G138" t="s">
        <v>27</v>
      </c>
      <c r="I138" t="s">
        <v>40</v>
      </c>
      <c r="K138" t="s">
        <v>125</v>
      </c>
      <c r="L138" t="s">
        <v>17</v>
      </c>
      <c r="M138" t="s">
        <v>23</v>
      </c>
      <c r="N138" t="s">
        <v>24</v>
      </c>
      <c r="O138" s="9"/>
    </row>
    <row r="139" spans="1:15" x14ac:dyDescent="0.2">
      <c r="A139" t="s">
        <v>279</v>
      </c>
      <c r="B139" t="s">
        <v>30</v>
      </c>
      <c r="C139" t="s">
        <v>17</v>
      </c>
      <c r="D139" t="s">
        <v>18</v>
      </c>
      <c r="E139" t="s">
        <v>18</v>
      </c>
      <c r="G139" t="s">
        <v>27</v>
      </c>
      <c r="I139" t="s">
        <v>40</v>
      </c>
      <c r="K139" t="s">
        <v>55</v>
      </c>
      <c r="L139" t="s">
        <v>17</v>
      </c>
      <c r="M139" t="s">
        <v>56</v>
      </c>
      <c r="N139" t="s">
        <v>17</v>
      </c>
      <c r="O139" s="9"/>
    </row>
    <row r="140" spans="1:15" x14ac:dyDescent="0.2">
      <c r="A140" t="s">
        <v>280</v>
      </c>
      <c r="B140" t="s">
        <v>184</v>
      </c>
      <c r="C140" t="s">
        <v>17</v>
      </c>
      <c r="D140" t="s">
        <v>18</v>
      </c>
      <c r="E140" t="s">
        <v>18</v>
      </c>
      <c r="F140" t="s">
        <v>19</v>
      </c>
      <c r="G140" t="s">
        <v>27</v>
      </c>
      <c r="I140" t="s">
        <v>40</v>
      </c>
      <c r="K140" t="s">
        <v>33</v>
      </c>
      <c r="L140" t="s">
        <v>24</v>
      </c>
      <c r="M140" t="s">
        <v>41</v>
      </c>
      <c r="O140" s="9" t="s">
        <v>281</v>
      </c>
    </row>
    <row r="141" spans="1:15" x14ac:dyDescent="0.2">
      <c r="A141" t="s">
        <v>282</v>
      </c>
      <c r="B141" t="s">
        <v>38</v>
      </c>
      <c r="C141" t="s">
        <v>17</v>
      </c>
      <c r="D141" t="s">
        <v>19</v>
      </c>
      <c r="E141" t="s">
        <v>19</v>
      </c>
      <c r="G141" t="s">
        <v>27</v>
      </c>
      <c r="I141" t="s">
        <v>40</v>
      </c>
      <c r="K141" t="s">
        <v>283</v>
      </c>
      <c r="L141" t="s">
        <v>17</v>
      </c>
      <c r="M141" t="s">
        <v>34</v>
      </c>
      <c r="N141" t="s">
        <v>17</v>
      </c>
      <c r="O141" s="9"/>
    </row>
    <row r="142" spans="1:15" x14ac:dyDescent="0.2">
      <c r="A142" t="s">
        <v>284</v>
      </c>
      <c r="B142" t="s">
        <v>38</v>
      </c>
      <c r="C142" t="s">
        <v>17</v>
      </c>
      <c r="D142" t="s">
        <v>19</v>
      </c>
      <c r="E142" t="s">
        <v>19</v>
      </c>
      <c r="F142" t="s">
        <v>18</v>
      </c>
      <c r="G142" t="s">
        <v>27</v>
      </c>
      <c r="I142" t="s">
        <v>40</v>
      </c>
      <c r="K142" t="s">
        <v>59</v>
      </c>
      <c r="L142" t="s">
        <v>17</v>
      </c>
      <c r="M142" t="s">
        <v>132</v>
      </c>
      <c r="N142" t="s">
        <v>17</v>
      </c>
      <c r="O142" s="9"/>
    </row>
    <row r="143" spans="1:15" x14ac:dyDescent="0.2">
      <c r="A143" t="s">
        <v>285</v>
      </c>
      <c r="B143" t="s">
        <v>38</v>
      </c>
      <c r="C143" t="s">
        <v>17</v>
      </c>
      <c r="D143" t="s">
        <v>19</v>
      </c>
      <c r="E143" t="s">
        <v>19</v>
      </c>
      <c r="F143" t="s">
        <v>19</v>
      </c>
      <c r="G143" t="s">
        <v>27</v>
      </c>
      <c r="I143" t="s">
        <v>40</v>
      </c>
      <c r="K143" t="s">
        <v>63</v>
      </c>
      <c r="L143" t="s">
        <v>17</v>
      </c>
      <c r="M143" t="s">
        <v>34</v>
      </c>
      <c r="N143" t="s">
        <v>17</v>
      </c>
      <c r="O143" s="9"/>
    </row>
    <row r="144" spans="1:15" x14ac:dyDescent="0.2">
      <c r="A144" t="s">
        <v>286</v>
      </c>
      <c r="B144" t="s">
        <v>38</v>
      </c>
      <c r="C144" t="s">
        <v>17</v>
      </c>
      <c r="D144" t="s">
        <v>19</v>
      </c>
      <c r="E144" t="s">
        <v>19</v>
      </c>
      <c r="F144" t="s">
        <v>19</v>
      </c>
      <c r="G144" t="s">
        <v>27</v>
      </c>
      <c r="I144" t="s">
        <v>17</v>
      </c>
      <c r="J144" t="s">
        <v>20</v>
      </c>
      <c r="K144" t="s">
        <v>78</v>
      </c>
      <c r="L144" t="s">
        <v>24</v>
      </c>
      <c r="M144" t="s">
        <v>287</v>
      </c>
      <c r="N144" t="s">
        <v>35</v>
      </c>
      <c r="O144" s="9"/>
    </row>
    <row r="145" spans="1:15" x14ac:dyDescent="0.2">
      <c r="A145" t="s">
        <v>288</v>
      </c>
      <c r="B145" t="s">
        <v>30</v>
      </c>
      <c r="C145" t="s">
        <v>17</v>
      </c>
      <c r="D145" t="s">
        <v>19</v>
      </c>
      <c r="E145" t="s">
        <v>19</v>
      </c>
      <c r="F145" t="s">
        <v>39</v>
      </c>
      <c r="G145" t="s">
        <v>27</v>
      </c>
      <c r="I145" t="s">
        <v>40</v>
      </c>
      <c r="K145" t="s">
        <v>33</v>
      </c>
      <c r="L145" t="s">
        <v>17</v>
      </c>
      <c r="M145" t="s">
        <v>58</v>
      </c>
      <c r="N145" t="s">
        <v>17</v>
      </c>
      <c r="O145" s="9"/>
    </row>
    <row r="146" spans="1:15" x14ac:dyDescent="0.2">
      <c r="A146" t="s">
        <v>289</v>
      </c>
      <c r="B146" t="s">
        <v>38</v>
      </c>
      <c r="C146" t="s">
        <v>17</v>
      </c>
      <c r="D146" t="s">
        <v>19</v>
      </c>
      <c r="E146" t="s">
        <v>19</v>
      </c>
      <c r="G146" t="s">
        <v>85</v>
      </c>
      <c r="H146" t="s">
        <v>32</v>
      </c>
      <c r="I146" t="s">
        <v>40</v>
      </c>
      <c r="K146" t="s">
        <v>121</v>
      </c>
      <c r="L146" t="s">
        <v>24</v>
      </c>
      <c r="M146" t="s">
        <v>58</v>
      </c>
      <c r="N146" t="s">
        <v>17</v>
      </c>
      <c r="O146" s="9"/>
    </row>
    <row r="147" spans="1:15" x14ac:dyDescent="0.2">
      <c r="A147" t="s">
        <v>290</v>
      </c>
      <c r="B147" t="s">
        <v>66</v>
      </c>
      <c r="C147" t="s">
        <v>17</v>
      </c>
      <c r="D147" t="s">
        <v>18</v>
      </c>
      <c r="E147" t="s">
        <v>18</v>
      </c>
      <c r="F147" t="s">
        <v>19</v>
      </c>
      <c r="G147" t="s">
        <v>27</v>
      </c>
      <c r="I147" t="s">
        <v>17</v>
      </c>
      <c r="J147" t="s">
        <v>32</v>
      </c>
      <c r="K147" t="s">
        <v>49</v>
      </c>
      <c r="L147" t="s">
        <v>17</v>
      </c>
      <c r="M147" t="s">
        <v>34</v>
      </c>
      <c r="N147" t="s">
        <v>24</v>
      </c>
      <c r="O147" s="9"/>
    </row>
    <row r="148" spans="1:15" x14ac:dyDescent="0.2">
      <c r="A148" t="s">
        <v>291</v>
      </c>
      <c r="B148" t="s">
        <v>30</v>
      </c>
      <c r="C148" t="s">
        <v>17</v>
      </c>
      <c r="D148" t="s">
        <v>18</v>
      </c>
      <c r="E148" t="s">
        <v>19</v>
      </c>
      <c r="F148" t="s">
        <v>92</v>
      </c>
      <c r="G148" t="s">
        <v>27</v>
      </c>
      <c r="I148" t="s">
        <v>17</v>
      </c>
      <c r="J148" t="s">
        <v>21</v>
      </c>
      <c r="K148" t="s">
        <v>89</v>
      </c>
      <c r="L148" t="s">
        <v>17</v>
      </c>
      <c r="M148" t="s">
        <v>292</v>
      </c>
      <c r="N148" t="s">
        <v>17</v>
      </c>
      <c r="O148" s="9" t="s">
        <v>293</v>
      </c>
    </row>
    <row r="149" spans="1:15" x14ac:dyDescent="0.2">
      <c r="A149" t="s">
        <v>294</v>
      </c>
      <c r="B149" t="s">
        <v>38</v>
      </c>
      <c r="C149" t="s">
        <v>17</v>
      </c>
      <c r="D149" t="s">
        <v>18</v>
      </c>
      <c r="E149" t="s">
        <v>19</v>
      </c>
      <c r="F149" t="s">
        <v>19</v>
      </c>
      <c r="G149" t="s">
        <v>17</v>
      </c>
      <c r="H149" t="s">
        <v>32</v>
      </c>
      <c r="I149" t="s">
        <v>17</v>
      </c>
      <c r="J149" t="s">
        <v>32</v>
      </c>
      <c r="K149" t="s">
        <v>93</v>
      </c>
      <c r="L149" t="s">
        <v>17</v>
      </c>
      <c r="M149" t="s">
        <v>67</v>
      </c>
      <c r="N149" t="s">
        <v>17</v>
      </c>
      <c r="O149" s="9"/>
    </row>
    <row r="150" spans="1:15" x14ac:dyDescent="0.2">
      <c r="A150" t="s">
        <v>295</v>
      </c>
      <c r="B150" t="s">
        <v>38</v>
      </c>
      <c r="C150" t="s">
        <v>17</v>
      </c>
      <c r="D150" t="s">
        <v>19</v>
      </c>
      <c r="E150" t="s">
        <v>19</v>
      </c>
      <c r="F150" t="s">
        <v>296</v>
      </c>
      <c r="G150" t="s">
        <v>27</v>
      </c>
      <c r="I150" t="s">
        <v>40</v>
      </c>
      <c r="K150" t="s">
        <v>297</v>
      </c>
      <c r="L150" t="s">
        <v>24</v>
      </c>
      <c r="O150" s="9" t="s">
        <v>298</v>
      </c>
    </row>
    <row r="151" spans="1:15" x14ac:dyDescent="0.2">
      <c r="A151" t="s">
        <v>299</v>
      </c>
      <c r="B151" t="s">
        <v>38</v>
      </c>
      <c r="C151" t="s">
        <v>17</v>
      </c>
      <c r="D151" t="s">
        <v>19</v>
      </c>
      <c r="E151" t="s">
        <v>19</v>
      </c>
      <c r="F151" t="s">
        <v>19</v>
      </c>
      <c r="G151" t="s">
        <v>27</v>
      </c>
      <c r="I151" t="s">
        <v>17</v>
      </c>
      <c r="J151" t="s">
        <v>32</v>
      </c>
      <c r="K151" t="s">
        <v>33</v>
      </c>
      <c r="L151" t="s">
        <v>24</v>
      </c>
      <c r="M151" t="s">
        <v>34</v>
      </c>
      <c r="N151" t="s">
        <v>35</v>
      </c>
      <c r="O151" s="9"/>
    </row>
    <row r="152" spans="1:15" x14ac:dyDescent="0.2">
      <c r="A152" t="s">
        <v>300</v>
      </c>
      <c r="B152" t="s">
        <v>30</v>
      </c>
      <c r="C152" t="s">
        <v>17</v>
      </c>
      <c r="D152" t="s">
        <v>18</v>
      </c>
      <c r="E152" t="s">
        <v>18</v>
      </c>
      <c r="F152" t="s">
        <v>18</v>
      </c>
      <c r="G152" t="s">
        <v>27</v>
      </c>
      <c r="I152" t="s">
        <v>17</v>
      </c>
      <c r="J152" t="s">
        <v>32</v>
      </c>
      <c r="K152" t="s">
        <v>49</v>
      </c>
      <c r="L152" t="s">
        <v>17</v>
      </c>
      <c r="M152" t="s">
        <v>34</v>
      </c>
      <c r="N152" t="s">
        <v>24</v>
      </c>
      <c r="O152" s="9"/>
    </row>
    <row r="153" spans="1:15" x14ac:dyDescent="0.2">
      <c r="A153" t="s">
        <v>301</v>
      </c>
      <c r="B153" t="s">
        <v>38</v>
      </c>
      <c r="C153" t="s">
        <v>17</v>
      </c>
      <c r="D153" t="s">
        <v>302</v>
      </c>
      <c r="E153" t="s">
        <v>18</v>
      </c>
      <c r="F153" t="s">
        <v>189</v>
      </c>
      <c r="G153" t="s">
        <v>27</v>
      </c>
      <c r="I153" t="s">
        <v>131</v>
      </c>
      <c r="K153" t="s">
        <v>33</v>
      </c>
      <c r="L153" t="s">
        <v>24</v>
      </c>
      <c r="M153" t="s">
        <v>67</v>
      </c>
      <c r="N153" t="s">
        <v>35</v>
      </c>
      <c r="O153" s="9"/>
    </row>
    <row r="154" spans="1:15" x14ac:dyDescent="0.2">
      <c r="A154" t="s">
        <v>303</v>
      </c>
      <c r="B154" t="s">
        <v>30</v>
      </c>
      <c r="C154" t="s">
        <v>17</v>
      </c>
      <c r="D154" t="s">
        <v>18</v>
      </c>
      <c r="E154" t="s">
        <v>18</v>
      </c>
      <c r="F154" t="s">
        <v>19</v>
      </c>
      <c r="G154" t="s">
        <v>27</v>
      </c>
      <c r="I154" t="s">
        <v>17</v>
      </c>
      <c r="J154" t="s">
        <v>32</v>
      </c>
      <c r="K154" t="s">
        <v>33</v>
      </c>
      <c r="L154" t="s">
        <v>17</v>
      </c>
      <c r="M154" t="s">
        <v>304</v>
      </c>
      <c r="N154" t="s">
        <v>24</v>
      </c>
      <c r="O154" s="9" t="s">
        <v>305</v>
      </c>
    </row>
    <row r="155" spans="1:15" x14ac:dyDescent="0.2">
      <c r="A155" t="s">
        <v>306</v>
      </c>
      <c r="B155" t="s">
        <v>38</v>
      </c>
      <c r="C155" t="s">
        <v>17</v>
      </c>
      <c r="D155" t="s">
        <v>18</v>
      </c>
      <c r="E155" t="s">
        <v>18</v>
      </c>
      <c r="G155" t="s">
        <v>27</v>
      </c>
      <c r="I155" t="s">
        <v>40</v>
      </c>
      <c r="K155" t="s">
        <v>61</v>
      </c>
      <c r="L155" t="s">
        <v>17</v>
      </c>
      <c r="M155" t="s">
        <v>34</v>
      </c>
      <c r="N155" t="s">
        <v>17</v>
      </c>
      <c r="O155" s="9"/>
    </row>
    <row r="156" spans="1:15" x14ac:dyDescent="0.2">
      <c r="A156" t="s">
        <v>307</v>
      </c>
      <c r="B156" t="s">
        <v>30</v>
      </c>
      <c r="C156" t="s">
        <v>17</v>
      </c>
      <c r="D156" t="s">
        <v>18</v>
      </c>
      <c r="E156" t="s">
        <v>18</v>
      </c>
      <c r="G156" t="s">
        <v>27</v>
      </c>
      <c r="I156" t="s">
        <v>40</v>
      </c>
      <c r="K156" t="s">
        <v>55</v>
      </c>
      <c r="L156" t="s">
        <v>17</v>
      </c>
      <c r="M156" t="s">
        <v>308</v>
      </c>
      <c r="N156" t="s">
        <v>17</v>
      </c>
      <c r="O156" s="9" t="s">
        <v>309</v>
      </c>
    </row>
    <row r="157" spans="1:15" x14ac:dyDescent="0.2">
      <c r="A157" t="s">
        <v>310</v>
      </c>
      <c r="B157" t="s">
        <v>30</v>
      </c>
      <c r="C157" t="s">
        <v>17</v>
      </c>
      <c r="D157" t="s">
        <v>18</v>
      </c>
      <c r="E157" t="s">
        <v>18</v>
      </c>
      <c r="F157" t="s">
        <v>18</v>
      </c>
      <c r="G157" t="s">
        <v>27</v>
      </c>
      <c r="I157" t="s">
        <v>40</v>
      </c>
      <c r="K157" t="s">
        <v>33</v>
      </c>
      <c r="L157" t="s">
        <v>24</v>
      </c>
      <c r="M157" t="s">
        <v>23</v>
      </c>
      <c r="N157" t="s">
        <v>17</v>
      </c>
      <c r="O157" s="9"/>
    </row>
    <row r="158" spans="1:15" x14ac:dyDescent="0.2">
      <c r="A158" t="s">
        <v>311</v>
      </c>
      <c r="B158" t="s">
        <v>66</v>
      </c>
      <c r="C158" t="s">
        <v>24</v>
      </c>
      <c r="D158" t="s">
        <v>92</v>
      </c>
      <c r="E158" t="s">
        <v>92</v>
      </c>
      <c r="G158" t="s">
        <v>17</v>
      </c>
      <c r="H158" t="s">
        <v>32</v>
      </c>
      <c r="I158" t="s">
        <v>46</v>
      </c>
      <c r="K158" t="s">
        <v>63</v>
      </c>
      <c r="L158" t="s">
        <v>24</v>
      </c>
      <c r="M158" t="s">
        <v>34</v>
      </c>
      <c r="N158" t="s">
        <v>35</v>
      </c>
      <c r="O158" s="9"/>
    </row>
    <row r="159" spans="1:15" x14ac:dyDescent="0.2">
      <c r="A159" t="s">
        <v>312</v>
      </c>
      <c r="B159" t="s">
        <v>30</v>
      </c>
      <c r="C159" t="s">
        <v>17</v>
      </c>
      <c r="D159" t="s">
        <v>18</v>
      </c>
      <c r="E159" t="s">
        <v>18</v>
      </c>
      <c r="F159" t="s">
        <v>18</v>
      </c>
      <c r="G159" t="s">
        <v>27</v>
      </c>
      <c r="I159" t="s">
        <v>17</v>
      </c>
      <c r="J159" t="s">
        <v>21</v>
      </c>
      <c r="K159" t="s">
        <v>147</v>
      </c>
      <c r="L159" t="s">
        <v>17</v>
      </c>
      <c r="M159" t="s">
        <v>56</v>
      </c>
      <c r="N159" t="s">
        <v>24</v>
      </c>
      <c r="O159" s="9" t="s">
        <v>313</v>
      </c>
    </row>
    <row r="160" spans="1:15" x14ac:dyDescent="0.2">
      <c r="A160" t="s">
        <v>314</v>
      </c>
      <c r="B160" t="s">
        <v>30</v>
      </c>
      <c r="C160" t="s">
        <v>17</v>
      </c>
      <c r="D160" t="s">
        <v>18</v>
      </c>
      <c r="E160" t="s">
        <v>18</v>
      </c>
      <c r="F160" t="s">
        <v>296</v>
      </c>
      <c r="G160" t="s">
        <v>17</v>
      </c>
      <c r="H160" t="s">
        <v>32</v>
      </c>
      <c r="I160" t="s">
        <v>40</v>
      </c>
      <c r="K160" t="s">
        <v>22</v>
      </c>
      <c r="L160" t="s">
        <v>17</v>
      </c>
      <c r="M160" t="s">
        <v>41</v>
      </c>
      <c r="N160" t="s">
        <v>24</v>
      </c>
      <c r="O160" s="9" t="s">
        <v>315</v>
      </c>
    </row>
    <row r="161" spans="1:15" x14ac:dyDescent="0.2">
      <c r="A161" t="s">
        <v>316</v>
      </c>
      <c r="B161" t="s">
        <v>16</v>
      </c>
      <c r="C161" t="s">
        <v>17</v>
      </c>
      <c r="D161" t="s">
        <v>18</v>
      </c>
      <c r="E161" t="s">
        <v>18</v>
      </c>
      <c r="F161" t="s">
        <v>317</v>
      </c>
      <c r="G161" t="s">
        <v>17</v>
      </c>
      <c r="H161" t="s">
        <v>21</v>
      </c>
      <c r="I161" t="s">
        <v>40</v>
      </c>
      <c r="K161" t="s">
        <v>49</v>
      </c>
      <c r="L161" t="s">
        <v>17</v>
      </c>
      <c r="M161" t="s">
        <v>318</v>
      </c>
      <c r="N161" t="s">
        <v>24</v>
      </c>
      <c r="O161" s="9" t="s">
        <v>319</v>
      </c>
    </row>
    <row r="162" spans="1:15" x14ac:dyDescent="0.2">
      <c r="A162" t="s">
        <v>320</v>
      </c>
      <c r="B162" t="s">
        <v>30</v>
      </c>
      <c r="C162" t="s">
        <v>17</v>
      </c>
      <c r="D162" t="s">
        <v>18</v>
      </c>
      <c r="E162" t="s">
        <v>18</v>
      </c>
      <c r="F162" t="s">
        <v>18</v>
      </c>
      <c r="G162" t="s">
        <v>27</v>
      </c>
      <c r="I162" t="s">
        <v>131</v>
      </c>
      <c r="K162" t="s">
        <v>121</v>
      </c>
      <c r="L162" t="s">
        <v>24</v>
      </c>
      <c r="M162" t="s">
        <v>23</v>
      </c>
      <c r="N162" t="s">
        <v>35</v>
      </c>
      <c r="O162" s="9" t="s">
        <v>321</v>
      </c>
    </row>
    <row r="163" spans="1:15" x14ac:dyDescent="0.2">
      <c r="A163" t="s">
        <v>322</v>
      </c>
      <c r="B163" t="s">
        <v>66</v>
      </c>
      <c r="C163" t="s">
        <v>17</v>
      </c>
      <c r="D163" t="s">
        <v>18</v>
      </c>
      <c r="E163" t="s">
        <v>18</v>
      </c>
      <c r="F163" t="s">
        <v>18</v>
      </c>
      <c r="G163" t="s">
        <v>17</v>
      </c>
      <c r="H163" t="s">
        <v>32</v>
      </c>
      <c r="I163" t="s">
        <v>17</v>
      </c>
      <c r="J163" t="s">
        <v>21</v>
      </c>
      <c r="K163" t="s">
        <v>74</v>
      </c>
      <c r="L163" t="s">
        <v>24</v>
      </c>
      <c r="M163" t="s">
        <v>23</v>
      </c>
      <c r="N163" t="s">
        <v>17</v>
      </c>
      <c r="O163" s="9"/>
    </row>
    <row r="164" spans="1:15" x14ac:dyDescent="0.2">
      <c r="A164" t="s">
        <v>323</v>
      </c>
      <c r="B164" t="s">
        <v>324</v>
      </c>
      <c r="C164" t="s">
        <v>24</v>
      </c>
      <c r="D164" t="s">
        <v>92</v>
      </c>
      <c r="E164" t="s">
        <v>92</v>
      </c>
      <c r="F164" t="s">
        <v>92</v>
      </c>
      <c r="G164" t="s">
        <v>27</v>
      </c>
      <c r="I164" t="s">
        <v>17</v>
      </c>
      <c r="J164" t="s">
        <v>32</v>
      </c>
      <c r="K164" t="s">
        <v>78</v>
      </c>
      <c r="L164" t="s">
        <v>24</v>
      </c>
      <c r="M164" t="s">
        <v>132</v>
      </c>
      <c r="N164" t="s">
        <v>35</v>
      </c>
      <c r="O164" s="9"/>
    </row>
    <row r="165" spans="1:15" x14ac:dyDescent="0.2">
      <c r="A165" t="s">
        <v>325</v>
      </c>
      <c r="B165" t="s">
        <v>38</v>
      </c>
      <c r="C165" t="s">
        <v>17</v>
      </c>
      <c r="D165" t="s">
        <v>19</v>
      </c>
      <c r="E165" t="s">
        <v>19</v>
      </c>
      <c r="F165" t="s">
        <v>19</v>
      </c>
      <c r="G165" t="s">
        <v>27</v>
      </c>
      <c r="I165" t="s">
        <v>17</v>
      </c>
      <c r="J165" t="s">
        <v>20</v>
      </c>
      <c r="K165" t="s">
        <v>22</v>
      </c>
      <c r="L165" t="s">
        <v>17</v>
      </c>
      <c r="M165" t="s">
        <v>41</v>
      </c>
      <c r="N165" t="s">
        <v>17</v>
      </c>
      <c r="O165" s="9" t="s">
        <v>326</v>
      </c>
    </row>
    <row r="166" spans="1:15" x14ac:dyDescent="0.2">
      <c r="A166" t="s">
        <v>327</v>
      </c>
      <c r="B166" t="s">
        <v>30</v>
      </c>
      <c r="C166" t="s">
        <v>17</v>
      </c>
      <c r="D166" t="s">
        <v>18</v>
      </c>
      <c r="E166" t="s">
        <v>328</v>
      </c>
      <c r="G166" t="s">
        <v>27</v>
      </c>
      <c r="I166" t="s">
        <v>40</v>
      </c>
      <c r="K166" t="s">
        <v>55</v>
      </c>
      <c r="L166" t="s">
        <v>17</v>
      </c>
      <c r="M166" t="s">
        <v>23</v>
      </c>
      <c r="N166" t="s">
        <v>24</v>
      </c>
      <c r="O166" s="9"/>
    </row>
    <row r="167" spans="1:15" x14ac:dyDescent="0.2">
      <c r="A167" t="s">
        <v>329</v>
      </c>
      <c r="B167" t="s">
        <v>26</v>
      </c>
      <c r="C167" t="s">
        <v>17</v>
      </c>
      <c r="D167" t="s">
        <v>18</v>
      </c>
      <c r="E167" t="s">
        <v>18</v>
      </c>
      <c r="F167" t="s">
        <v>18</v>
      </c>
      <c r="G167" t="s">
        <v>27</v>
      </c>
      <c r="I167" t="s">
        <v>17</v>
      </c>
      <c r="J167" t="s">
        <v>54</v>
      </c>
      <c r="K167" t="s">
        <v>330</v>
      </c>
      <c r="L167" t="s">
        <v>17</v>
      </c>
      <c r="M167" t="s">
        <v>34</v>
      </c>
      <c r="N167" t="s">
        <v>24</v>
      </c>
      <c r="O167" s="9"/>
    </row>
    <row r="168" spans="1:15" x14ac:dyDescent="0.2">
      <c r="A168" t="s">
        <v>331</v>
      </c>
      <c r="B168" t="s">
        <v>30</v>
      </c>
      <c r="C168" t="s">
        <v>17</v>
      </c>
      <c r="D168" t="s">
        <v>18</v>
      </c>
      <c r="E168" t="s">
        <v>18</v>
      </c>
      <c r="F168" t="s">
        <v>18</v>
      </c>
      <c r="G168" t="s">
        <v>27</v>
      </c>
      <c r="I168" t="s">
        <v>17</v>
      </c>
      <c r="J168" t="s">
        <v>54</v>
      </c>
      <c r="K168" t="s">
        <v>22</v>
      </c>
      <c r="L168" t="s">
        <v>17</v>
      </c>
      <c r="M168" t="s">
        <v>41</v>
      </c>
      <c r="N168" t="s">
        <v>24</v>
      </c>
      <c r="O168" s="9"/>
    </row>
    <row r="169" spans="1:15" x14ac:dyDescent="0.2">
      <c r="A169" t="s">
        <v>332</v>
      </c>
      <c r="B169" t="s">
        <v>38</v>
      </c>
      <c r="C169" t="s">
        <v>17</v>
      </c>
      <c r="D169" t="s">
        <v>18</v>
      </c>
      <c r="E169" t="s">
        <v>18</v>
      </c>
      <c r="F169" t="s">
        <v>19</v>
      </c>
      <c r="G169" t="s">
        <v>27</v>
      </c>
      <c r="I169" t="s">
        <v>17</v>
      </c>
      <c r="J169" t="s">
        <v>54</v>
      </c>
      <c r="K169" t="s">
        <v>121</v>
      </c>
      <c r="L169" t="s">
        <v>17</v>
      </c>
      <c r="M169" t="s">
        <v>34</v>
      </c>
      <c r="N169" t="s">
        <v>17</v>
      </c>
      <c r="O169" s="9" t="s">
        <v>333</v>
      </c>
    </row>
    <row r="170" spans="1:15" x14ac:dyDescent="0.2">
      <c r="A170" t="s">
        <v>334</v>
      </c>
      <c r="B170" t="s">
        <v>26</v>
      </c>
      <c r="C170" t="s">
        <v>17</v>
      </c>
      <c r="D170" t="s">
        <v>19</v>
      </c>
      <c r="E170" t="s">
        <v>19</v>
      </c>
      <c r="F170" t="s">
        <v>19</v>
      </c>
      <c r="G170" t="s">
        <v>27</v>
      </c>
      <c r="I170" t="s">
        <v>40</v>
      </c>
      <c r="K170" t="s">
        <v>33</v>
      </c>
      <c r="L170" t="s">
        <v>24</v>
      </c>
      <c r="M170" t="s">
        <v>56</v>
      </c>
      <c r="N170" t="s">
        <v>35</v>
      </c>
      <c r="O170" s="9"/>
    </row>
    <row r="171" spans="1:15" x14ac:dyDescent="0.2">
      <c r="A171" t="s">
        <v>335</v>
      </c>
      <c r="B171" t="s">
        <v>26</v>
      </c>
      <c r="C171" t="s">
        <v>17</v>
      </c>
      <c r="D171" t="s">
        <v>18</v>
      </c>
      <c r="E171" t="s">
        <v>18</v>
      </c>
      <c r="G171" t="s">
        <v>27</v>
      </c>
      <c r="I171" t="s">
        <v>46</v>
      </c>
      <c r="K171" t="s">
        <v>33</v>
      </c>
      <c r="L171" t="s">
        <v>24</v>
      </c>
      <c r="M171" t="s">
        <v>67</v>
      </c>
      <c r="N171" t="s">
        <v>17</v>
      </c>
      <c r="O171" s="9"/>
    </row>
    <row r="172" spans="1:15" x14ac:dyDescent="0.2">
      <c r="A172" t="s">
        <v>336</v>
      </c>
      <c r="B172" t="s">
        <v>324</v>
      </c>
      <c r="C172" t="s">
        <v>24</v>
      </c>
      <c r="D172" t="s">
        <v>92</v>
      </c>
      <c r="E172" t="s">
        <v>92</v>
      </c>
      <c r="F172" t="s">
        <v>92</v>
      </c>
      <c r="G172" t="s">
        <v>17</v>
      </c>
      <c r="H172" t="s">
        <v>32</v>
      </c>
      <c r="I172" t="s">
        <v>131</v>
      </c>
      <c r="K172" t="s">
        <v>33</v>
      </c>
      <c r="L172" t="s">
        <v>24</v>
      </c>
      <c r="M172" t="s">
        <v>58</v>
      </c>
      <c r="N172" t="s">
        <v>35</v>
      </c>
      <c r="O172" s="9"/>
    </row>
    <row r="173" spans="1:15" x14ac:dyDescent="0.2">
      <c r="A173" t="s">
        <v>337</v>
      </c>
      <c r="B173" t="s">
        <v>38</v>
      </c>
      <c r="C173" t="s">
        <v>17</v>
      </c>
      <c r="D173" t="s">
        <v>328</v>
      </c>
      <c r="E173" t="s">
        <v>92</v>
      </c>
      <c r="F173" t="s">
        <v>19</v>
      </c>
      <c r="G173" t="s">
        <v>40</v>
      </c>
      <c r="I173" t="s">
        <v>40</v>
      </c>
      <c r="K173" t="s">
        <v>121</v>
      </c>
      <c r="L173" t="s">
        <v>17</v>
      </c>
      <c r="M173" t="s">
        <v>34</v>
      </c>
      <c r="N173" t="s">
        <v>17</v>
      </c>
      <c r="O173" s="9"/>
    </row>
    <row r="174" spans="1:15" x14ac:dyDescent="0.2">
      <c r="A174" t="s">
        <v>338</v>
      </c>
      <c r="B174" t="s">
        <v>38</v>
      </c>
      <c r="C174" t="s">
        <v>17</v>
      </c>
      <c r="D174" t="s">
        <v>18</v>
      </c>
      <c r="E174" t="s">
        <v>18</v>
      </c>
      <c r="F174" t="s">
        <v>18</v>
      </c>
      <c r="G174" t="s">
        <v>17</v>
      </c>
      <c r="H174" t="s">
        <v>32</v>
      </c>
      <c r="I174" t="s">
        <v>17</v>
      </c>
      <c r="J174" t="s">
        <v>20</v>
      </c>
      <c r="K174" t="s">
        <v>339</v>
      </c>
      <c r="L174" t="s">
        <v>17</v>
      </c>
      <c r="M174" t="s">
        <v>67</v>
      </c>
      <c r="N174" t="s">
        <v>24</v>
      </c>
      <c r="O174" s="9"/>
    </row>
    <row r="175" spans="1:15" x14ac:dyDescent="0.2">
      <c r="A175" t="s">
        <v>340</v>
      </c>
      <c r="B175" t="s">
        <v>30</v>
      </c>
      <c r="C175" t="s">
        <v>17</v>
      </c>
      <c r="D175" t="s">
        <v>19</v>
      </c>
      <c r="E175" t="s">
        <v>19</v>
      </c>
      <c r="F175" t="s">
        <v>19</v>
      </c>
      <c r="G175" t="s">
        <v>27</v>
      </c>
      <c r="I175" t="s">
        <v>31</v>
      </c>
      <c r="K175" t="s">
        <v>22</v>
      </c>
      <c r="L175" t="s">
        <v>17</v>
      </c>
      <c r="M175" t="s">
        <v>41</v>
      </c>
      <c r="N175" t="s">
        <v>17</v>
      </c>
      <c r="O175" s="9"/>
    </row>
    <row r="176" spans="1:15" x14ac:dyDescent="0.2">
      <c r="A176" t="s">
        <v>341</v>
      </c>
      <c r="B176" t="s">
        <v>30</v>
      </c>
      <c r="C176" t="s">
        <v>17</v>
      </c>
      <c r="D176" t="s">
        <v>18</v>
      </c>
      <c r="E176" t="s">
        <v>18</v>
      </c>
      <c r="F176" t="s">
        <v>18</v>
      </c>
      <c r="G176" t="s">
        <v>27</v>
      </c>
      <c r="I176" t="s">
        <v>46</v>
      </c>
      <c r="K176" t="s">
        <v>55</v>
      </c>
      <c r="L176" t="s">
        <v>17</v>
      </c>
      <c r="M176" t="s">
        <v>34</v>
      </c>
      <c r="N176" t="s">
        <v>17</v>
      </c>
      <c r="O176" s="9" t="s">
        <v>342</v>
      </c>
    </row>
    <row r="177" spans="1:15" x14ac:dyDescent="0.2">
      <c r="A177" t="s">
        <v>343</v>
      </c>
      <c r="B177" t="s">
        <v>324</v>
      </c>
      <c r="C177" t="s">
        <v>17</v>
      </c>
      <c r="D177" t="s">
        <v>18</v>
      </c>
      <c r="E177" t="s">
        <v>107</v>
      </c>
      <c r="F177" t="s">
        <v>173</v>
      </c>
      <c r="G177" t="s">
        <v>27</v>
      </c>
      <c r="I177" t="s">
        <v>40</v>
      </c>
      <c r="K177" t="s">
        <v>121</v>
      </c>
      <c r="L177" t="s">
        <v>17</v>
      </c>
      <c r="M177" t="s">
        <v>67</v>
      </c>
      <c r="N177" t="s">
        <v>28</v>
      </c>
      <c r="O177" s="9"/>
    </row>
    <row r="178" spans="1:15" x14ac:dyDescent="0.2">
      <c r="A178" t="s">
        <v>344</v>
      </c>
      <c r="B178" t="s">
        <v>30</v>
      </c>
      <c r="C178" t="s">
        <v>17</v>
      </c>
      <c r="D178" t="s">
        <v>18</v>
      </c>
      <c r="E178" t="s">
        <v>18</v>
      </c>
      <c r="F178" t="s">
        <v>19</v>
      </c>
      <c r="G178" t="s">
        <v>27</v>
      </c>
      <c r="I178" t="s">
        <v>17</v>
      </c>
      <c r="J178" t="s">
        <v>20</v>
      </c>
      <c r="K178" t="s">
        <v>33</v>
      </c>
      <c r="L178" t="s">
        <v>24</v>
      </c>
      <c r="M178" t="s">
        <v>58</v>
      </c>
      <c r="O178" s="9" t="s">
        <v>345</v>
      </c>
    </row>
    <row r="179" spans="1:15" x14ac:dyDescent="0.2">
      <c r="A179" t="s">
        <v>346</v>
      </c>
      <c r="B179" t="s">
        <v>30</v>
      </c>
      <c r="C179" t="s">
        <v>17</v>
      </c>
      <c r="D179" t="s">
        <v>18</v>
      </c>
      <c r="E179" t="s">
        <v>18</v>
      </c>
      <c r="F179" t="s">
        <v>18</v>
      </c>
      <c r="G179" t="s">
        <v>27</v>
      </c>
      <c r="I179" t="s">
        <v>131</v>
      </c>
      <c r="K179" t="s">
        <v>63</v>
      </c>
      <c r="L179" t="s">
        <v>17</v>
      </c>
      <c r="M179" t="s">
        <v>34</v>
      </c>
      <c r="N179" t="s">
        <v>17</v>
      </c>
      <c r="O179" s="9"/>
    </row>
    <row r="180" spans="1:15" x14ac:dyDescent="0.2">
      <c r="A180" t="s">
        <v>347</v>
      </c>
      <c r="B180" t="s">
        <v>38</v>
      </c>
      <c r="C180" t="s">
        <v>17</v>
      </c>
      <c r="D180" t="s">
        <v>18</v>
      </c>
      <c r="E180" t="s">
        <v>18</v>
      </c>
      <c r="G180" t="s">
        <v>17</v>
      </c>
      <c r="H180" t="s">
        <v>21</v>
      </c>
      <c r="I180" t="s">
        <v>40</v>
      </c>
      <c r="K180" t="s">
        <v>63</v>
      </c>
      <c r="L180" t="s">
        <v>24</v>
      </c>
      <c r="M180" t="s">
        <v>34</v>
      </c>
      <c r="N180" t="s">
        <v>35</v>
      </c>
      <c r="O180" s="9"/>
    </row>
    <row r="181" spans="1:15" x14ac:dyDescent="0.2">
      <c r="A181" t="s">
        <v>348</v>
      </c>
      <c r="B181" t="s">
        <v>30</v>
      </c>
      <c r="C181" t="s">
        <v>17</v>
      </c>
      <c r="D181" t="s">
        <v>18</v>
      </c>
      <c r="E181" t="s">
        <v>18</v>
      </c>
      <c r="F181" t="s">
        <v>349</v>
      </c>
      <c r="G181" t="s">
        <v>27</v>
      </c>
      <c r="I181" t="s">
        <v>40</v>
      </c>
      <c r="K181" t="s">
        <v>350</v>
      </c>
      <c r="L181" t="s">
        <v>17</v>
      </c>
      <c r="M181" t="s">
        <v>34</v>
      </c>
      <c r="N181" t="s">
        <v>17</v>
      </c>
      <c r="O181" s="9"/>
    </row>
    <row r="182" spans="1:15" x14ac:dyDescent="0.2">
      <c r="A182" t="s">
        <v>351</v>
      </c>
      <c r="B182" t="s">
        <v>38</v>
      </c>
      <c r="C182" t="s">
        <v>17</v>
      </c>
      <c r="D182" t="s">
        <v>352</v>
      </c>
      <c r="E182" t="s">
        <v>352</v>
      </c>
      <c r="F182" t="s">
        <v>352</v>
      </c>
      <c r="G182" t="s">
        <v>27</v>
      </c>
      <c r="I182" t="s">
        <v>17</v>
      </c>
      <c r="J182" t="s">
        <v>21</v>
      </c>
      <c r="K182" t="s">
        <v>353</v>
      </c>
      <c r="L182" t="s">
        <v>17</v>
      </c>
      <c r="M182" t="s">
        <v>56</v>
      </c>
      <c r="N182" t="s">
        <v>24</v>
      </c>
      <c r="O182" s="9" t="s">
        <v>354</v>
      </c>
    </row>
    <row r="183" spans="1:15" x14ac:dyDescent="0.2">
      <c r="A183" t="s">
        <v>355</v>
      </c>
      <c r="B183" t="s">
        <v>30</v>
      </c>
      <c r="C183" t="s">
        <v>17</v>
      </c>
      <c r="D183" t="s">
        <v>18</v>
      </c>
      <c r="E183" t="s">
        <v>18</v>
      </c>
      <c r="G183" t="s">
        <v>27</v>
      </c>
      <c r="I183" t="s">
        <v>40</v>
      </c>
      <c r="K183" t="s">
        <v>59</v>
      </c>
      <c r="L183" t="s">
        <v>17</v>
      </c>
      <c r="M183" t="s">
        <v>41</v>
      </c>
      <c r="N183" t="s">
        <v>17</v>
      </c>
      <c r="O183" s="9"/>
    </row>
    <row r="184" spans="1:15" x14ac:dyDescent="0.2">
      <c r="A184" t="s">
        <v>356</v>
      </c>
      <c r="B184" t="s">
        <v>30</v>
      </c>
      <c r="C184" t="s">
        <v>17</v>
      </c>
      <c r="D184" t="s">
        <v>18</v>
      </c>
      <c r="E184" t="s">
        <v>18</v>
      </c>
      <c r="F184" t="s">
        <v>92</v>
      </c>
      <c r="G184" t="s">
        <v>27</v>
      </c>
      <c r="I184" t="s">
        <v>17</v>
      </c>
      <c r="J184" t="s">
        <v>32</v>
      </c>
      <c r="K184" t="s">
        <v>33</v>
      </c>
      <c r="L184" t="s">
        <v>24</v>
      </c>
      <c r="M184" t="s">
        <v>41</v>
      </c>
      <c r="N184" t="s">
        <v>35</v>
      </c>
      <c r="O184" s="9"/>
    </row>
    <row r="185" spans="1:15" x14ac:dyDescent="0.2">
      <c r="A185" t="s">
        <v>357</v>
      </c>
      <c r="B185" t="s">
        <v>38</v>
      </c>
      <c r="C185" t="s">
        <v>17</v>
      </c>
      <c r="D185" t="s">
        <v>19</v>
      </c>
      <c r="E185" t="s">
        <v>18</v>
      </c>
      <c r="F185" t="s">
        <v>358</v>
      </c>
      <c r="G185" t="s">
        <v>17</v>
      </c>
      <c r="H185" t="s">
        <v>32</v>
      </c>
      <c r="I185" t="s">
        <v>17</v>
      </c>
      <c r="J185" t="s">
        <v>32</v>
      </c>
      <c r="K185" t="s">
        <v>33</v>
      </c>
      <c r="L185" t="s">
        <v>17</v>
      </c>
      <c r="M185" t="s">
        <v>34</v>
      </c>
      <c r="N185" t="s">
        <v>24</v>
      </c>
      <c r="O185" s="9" t="s">
        <v>359</v>
      </c>
    </row>
    <row r="186" spans="1:15" x14ac:dyDescent="0.2">
      <c r="A186" t="s">
        <v>360</v>
      </c>
      <c r="B186" t="s">
        <v>26</v>
      </c>
      <c r="C186" t="s">
        <v>17</v>
      </c>
      <c r="D186" t="s">
        <v>18</v>
      </c>
      <c r="E186" t="s">
        <v>18</v>
      </c>
      <c r="F186" t="s">
        <v>18</v>
      </c>
      <c r="G186" t="s">
        <v>27</v>
      </c>
      <c r="I186" t="s">
        <v>31</v>
      </c>
      <c r="K186" t="s">
        <v>61</v>
      </c>
      <c r="L186" t="s">
        <v>17</v>
      </c>
      <c r="M186" t="s">
        <v>361</v>
      </c>
      <c r="N186" t="s">
        <v>17</v>
      </c>
      <c r="O186" s="9" t="s">
        <v>362</v>
      </c>
    </row>
    <row r="187" spans="1:15" x14ac:dyDescent="0.2">
      <c r="A187" t="s">
        <v>363</v>
      </c>
      <c r="B187" t="s">
        <v>30</v>
      </c>
      <c r="C187" t="s">
        <v>17</v>
      </c>
      <c r="D187" t="s">
        <v>18</v>
      </c>
      <c r="E187" t="s">
        <v>18</v>
      </c>
      <c r="F187" t="s">
        <v>18</v>
      </c>
      <c r="G187" t="s">
        <v>27</v>
      </c>
      <c r="I187" t="s">
        <v>17</v>
      </c>
      <c r="J187" t="s">
        <v>21</v>
      </c>
      <c r="K187" t="s">
        <v>33</v>
      </c>
      <c r="L187" t="s">
        <v>17</v>
      </c>
      <c r="N187" t="s">
        <v>17</v>
      </c>
      <c r="O187" s="9" t="s">
        <v>364</v>
      </c>
    </row>
    <row r="188" spans="1:15" x14ac:dyDescent="0.2">
      <c r="A188" t="s">
        <v>365</v>
      </c>
      <c r="B188" t="s">
        <v>30</v>
      </c>
      <c r="C188" t="s">
        <v>17</v>
      </c>
      <c r="D188" t="s">
        <v>18</v>
      </c>
      <c r="E188" t="s">
        <v>18</v>
      </c>
      <c r="F188" t="s">
        <v>19</v>
      </c>
      <c r="G188" t="s">
        <v>27</v>
      </c>
      <c r="I188" t="s">
        <v>17</v>
      </c>
      <c r="J188" t="s">
        <v>32</v>
      </c>
      <c r="K188" t="s">
        <v>366</v>
      </c>
      <c r="L188" t="s">
        <v>17</v>
      </c>
      <c r="M188" t="s">
        <v>23</v>
      </c>
      <c r="N188" t="s">
        <v>28</v>
      </c>
      <c r="O188" s="9" t="s">
        <v>367</v>
      </c>
    </row>
    <row r="189" spans="1:15" x14ac:dyDescent="0.2">
      <c r="A189" t="s">
        <v>368</v>
      </c>
      <c r="B189" t="s">
        <v>66</v>
      </c>
      <c r="C189" t="s">
        <v>17</v>
      </c>
      <c r="D189" t="s">
        <v>18</v>
      </c>
      <c r="E189" t="s">
        <v>18</v>
      </c>
      <c r="F189" t="s">
        <v>18</v>
      </c>
      <c r="G189" t="s">
        <v>82</v>
      </c>
      <c r="I189" t="s">
        <v>46</v>
      </c>
      <c r="K189" t="s">
        <v>121</v>
      </c>
      <c r="L189" t="s">
        <v>24</v>
      </c>
      <c r="M189" t="s">
        <v>41</v>
      </c>
      <c r="N189" t="s">
        <v>17</v>
      </c>
      <c r="O189" s="9"/>
    </row>
    <row r="190" spans="1:15" x14ac:dyDescent="0.2">
      <c r="A190" t="s">
        <v>369</v>
      </c>
      <c r="B190" t="s">
        <v>26</v>
      </c>
      <c r="C190" t="s">
        <v>17</v>
      </c>
      <c r="D190" t="s">
        <v>18</v>
      </c>
      <c r="E190" t="s">
        <v>328</v>
      </c>
      <c r="F190" t="s">
        <v>370</v>
      </c>
      <c r="G190" t="s">
        <v>27</v>
      </c>
      <c r="I190" t="s">
        <v>17</v>
      </c>
      <c r="J190" t="s">
        <v>20</v>
      </c>
      <c r="K190" t="s">
        <v>49</v>
      </c>
      <c r="L190" t="s">
        <v>17</v>
      </c>
      <c r="M190" t="s">
        <v>56</v>
      </c>
      <c r="N190" t="s">
        <v>24</v>
      </c>
      <c r="O190" s="9"/>
    </row>
    <row r="191" spans="1:15" x14ac:dyDescent="0.2">
      <c r="A191" t="s">
        <v>371</v>
      </c>
      <c r="B191" t="s">
        <v>30</v>
      </c>
      <c r="C191" t="s">
        <v>17</v>
      </c>
      <c r="D191" t="s">
        <v>18</v>
      </c>
      <c r="E191" t="s">
        <v>18</v>
      </c>
      <c r="F191" t="s">
        <v>18</v>
      </c>
      <c r="G191" t="s">
        <v>27</v>
      </c>
      <c r="I191" t="s">
        <v>131</v>
      </c>
      <c r="K191" t="s">
        <v>372</v>
      </c>
      <c r="L191" t="s">
        <v>17</v>
      </c>
      <c r="M191" t="s">
        <v>58</v>
      </c>
      <c r="N191" t="s">
        <v>17</v>
      </c>
      <c r="O191" s="9" t="s">
        <v>373</v>
      </c>
    </row>
    <row r="192" spans="1:15" x14ac:dyDescent="0.2">
      <c r="A192" t="s">
        <v>374</v>
      </c>
      <c r="B192" t="s">
        <v>38</v>
      </c>
      <c r="C192" t="s">
        <v>17</v>
      </c>
      <c r="D192" t="s">
        <v>18</v>
      </c>
      <c r="E192" t="s">
        <v>18</v>
      </c>
      <c r="F192" t="s">
        <v>18</v>
      </c>
      <c r="G192" t="s">
        <v>40</v>
      </c>
      <c r="I192" t="s">
        <v>40</v>
      </c>
      <c r="K192" t="s">
        <v>63</v>
      </c>
      <c r="L192" t="s">
        <v>24</v>
      </c>
      <c r="M192" t="s">
        <v>58</v>
      </c>
      <c r="N192" t="s">
        <v>35</v>
      </c>
      <c r="O192" s="9" t="s">
        <v>375</v>
      </c>
    </row>
    <row r="193" spans="1:15" x14ac:dyDescent="0.2">
      <c r="A193" t="s">
        <v>376</v>
      </c>
      <c r="B193" t="s">
        <v>30</v>
      </c>
      <c r="C193" t="s">
        <v>17</v>
      </c>
      <c r="D193" t="s">
        <v>18</v>
      </c>
      <c r="E193" t="s">
        <v>18</v>
      </c>
      <c r="F193" t="s">
        <v>18</v>
      </c>
      <c r="I193" t="s">
        <v>17</v>
      </c>
      <c r="J193" t="s">
        <v>20</v>
      </c>
      <c r="K193" t="s">
        <v>63</v>
      </c>
      <c r="L193" t="s">
        <v>17</v>
      </c>
      <c r="M193" t="s">
        <v>58</v>
      </c>
      <c r="N193" t="s">
        <v>17</v>
      </c>
      <c r="O193" s="9" t="s">
        <v>377</v>
      </c>
    </row>
    <row r="194" spans="1:15" x14ac:dyDescent="0.2">
      <c r="A194" t="s">
        <v>378</v>
      </c>
      <c r="B194" t="s">
        <v>38</v>
      </c>
      <c r="C194" t="s">
        <v>17</v>
      </c>
      <c r="D194" t="s">
        <v>18</v>
      </c>
      <c r="E194" t="s">
        <v>19</v>
      </c>
      <c r="F194" t="s">
        <v>19</v>
      </c>
      <c r="G194" t="s">
        <v>17</v>
      </c>
      <c r="H194" t="s">
        <v>20</v>
      </c>
      <c r="I194" t="s">
        <v>17</v>
      </c>
      <c r="J194" t="s">
        <v>20</v>
      </c>
      <c r="K194" t="s">
        <v>63</v>
      </c>
      <c r="L194" t="s">
        <v>17</v>
      </c>
      <c r="M194" t="s">
        <v>23</v>
      </c>
      <c r="N194" t="s">
        <v>28</v>
      </c>
      <c r="O194" s="9" t="s">
        <v>379</v>
      </c>
    </row>
    <row r="195" spans="1:15" x14ac:dyDescent="0.2">
      <c r="A195" t="s">
        <v>380</v>
      </c>
      <c r="B195" t="s">
        <v>16</v>
      </c>
      <c r="C195" t="s">
        <v>17</v>
      </c>
      <c r="D195" t="s">
        <v>19</v>
      </c>
      <c r="E195" t="s">
        <v>19</v>
      </c>
      <c r="F195" t="s">
        <v>19</v>
      </c>
      <c r="G195" t="s">
        <v>17</v>
      </c>
      <c r="H195" t="s">
        <v>54</v>
      </c>
      <c r="I195" t="s">
        <v>31</v>
      </c>
      <c r="J195" t="s">
        <v>54</v>
      </c>
      <c r="K195" t="s">
        <v>381</v>
      </c>
      <c r="L195" t="s">
        <v>17</v>
      </c>
      <c r="M195" t="s">
        <v>382</v>
      </c>
      <c r="N195" t="s">
        <v>17</v>
      </c>
      <c r="O195" s="9"/>
    </row>
    <row r="196" spans="1:15" x14ac:dyDescent="0.2">
      <c r="A196" t="s">
        <v>383</v>
      </c>
      <c r="B196" t="s">
        <v>38</v>
      </c>
      <c r="C196" t="s">
        <v>17</v>
      </c>
      <c r="D196" t="s">
        <v>18</v>
      </c>
      <c r="E196" t="s">
        <v>18</v>
      </c>
      <c r="F196" t="s">
        <v>18</v>
      </c>
      <c r="G196" t="s">
        <v>27</v>
      </c>
      <c r="I196" t="s">
        <v>17</v>
      </c>
      <c r="J196" t="s">
        <v>32</v>
      </c>
      <c r="K196" t="s">
        <v>74</v>
      </c>
      <c r="L196" t="s">
        <v>17</v>
      </c>
      <c r="M196" t="s">
        <v>41</v>
      </c>
      <c r="N196" t="s">
        <v>17</v>
      </c>
      <c r="O196" s="9"/>
    </row>
    <row r="197" spans="1:15" x14ac:dyDescent="0.2">
      <c r="A197" t="s">
        <v>384</v>
      </c>
      <c r="B197" t="s">
        <v>30</v>
      </c>
      <c r="C197" t="s">
        <v>17</v>
      </c>
      <c r="D197" t="s">
        <v>18</v>
      </c>
      <c r="E197" t="s">
        <v>18</v>
      </c>
      <c r="F197" t="s">
        <v>18</v>
      </c>
      <c r="G197" t="s">
        <v>27</v>
      </c>
      <c r="I197" t="s">
        <v>17</v>
      </c>
      <c r="J197" t="s">
        <v>54</v>
      </c>
      <c r="K197" t="s">
        <v>63</v>
      </c>
      <c r="L197" t="s">
        <v>24</v>
      </c>
      <c r="M197" t="s">
        <v>34</v>
      </c>
      <c r="N197" t="s">
        <v>35</v>
      </c>
      <c r="O197" s="9"/>
    </row>
    <row r="198" spans="1:15" x14ac:dyDescent="0.2">
      <c r="A198" t="s">
        <v>385</v>
      </c>
      <c r="B198" t="s">
        <v>38</v>
      </c>
      <c r="C198" t="s">
        <v>17</v>
      </c>
      <c r="D198" t="s">
        <v>18</v>
      </c>
      <c r="E198" t="s">
        <v>18</v>
      </c>
      <c r="F198" t="s">
        <v>92</v>
      </c>
      <c r="G198" t="s">
        <v>17</v>
      </c>
      <c r="H198" t="s">
        <v>32</v>
      </c>
      <c r="I198" t="s">
        <v>17</v>
      </c>
      <c r="J198" t="s">
        <v>20</v>
      </c>
      <c r="K198" t="s">
        <v>33</v>
      </c>
      <c r="L198" t="s">
        <v>24</v>
      </c>
      <c r="M198" t="s">
        <v>34</v>
      </c>
      <c r="N198" t="s">
        <v>35</v>
      </c>
      <c r="O198" s="9"/>
    </row>
    <row r="199" spans="1:15" x14ac:dyDescent="0.2">
      <c r="A199" t="s">
        <v>386</v>
      </c>
      <c r="B199" t="s">
        <v>30</v>
      </c>
      <c r="C199" t="s">
        <v>17</v>
      </c>
      <c r="D199" t="s">
        <v>18</v>
      </c>
      <c r="E199" t="s">
        <v>18</v>
      </c>
      <c r="F199" t="s">
        <v>18</v>
      </c>
      <c r="G199" t="s">
        <v>27</v>
      </c>
      <c r="I199" t="s">
        <v>40</v>
      </c>
      <c r="K199" t="s">
        <v>49</v>
      </c>
      <c r="L199" t="s">
        <v>17</v>
      </c>
      <c r="M199" t="s">
        <v>56</v>
      </c>
      <c r="N199" t="s">
        <v>24</v>
      </c>
      <c r="O199" s="9"/>
    </row>
    <row r="200" spans="1:15" x14ac:dyDescent="0.2">
      <c r="A200" t="s">
        <v>387</v>
      </c>
      <c r="B200" t="s">
        <v>26</v>
      </c>
      <c r="C200" t="s">
        <v>17</v>
      </c>
      <c r="D200" t="s">
        <v>18</v>
      </c>
      <c r="E200" t="s">
        <v>18</v>
      </c>
      <c r="F200" t="s">
        <v>18</v>
      </c>
      <c r="G200" t="s">
        <v>27</v>
      </c>
      <c r="I200" t="s">
        <v>40</v>
      </c>
      <c r="K200" t="s">
        <v>49</v>
      </c>
      <c r="L200" t="s">
        <v>17</v>
      </c>
      <c r="M200" t="s">
        <v>56</v>
      </c>
      <c r="N200" t="s">
        <v>28</v>
      </c>
      <c r="O200" s="9"/>
    </row>
    <row r="201" spans="1:15" x14ac:dyDescent="0.2">
      <c r="A201" t="s">
        <v>388</v>
      </c>
      <c r="B201" t="s">
        <v>38</v>
      </c>
      <c r="C201" t="s">
        <v>17</v>
      </c>
      <c r="D201" t="s">
        <v>92</v>
      </c>
      <c r="E201" t="s">
        <v>19</v>
      </c>
      <c r="F201" t="s">
        <v>19</v>
      </c>
      <c r="G201" t="s">
        <v>17</v>
      </c>
      <c r="H201" t="s">
        <v>21</v>
      </c>
      <c r="I201" t="s">
        <v>17</v>
      </c>
      <c r="J201" t="s">
        <v>21</v>
      </c>
      <c r="K201" t="s">
        <v>74</v>
      </c>
      <c r="L201" t="s">
        <v>17</v>
      </c>
      <c r="M201" t="s">
        <v>389</v>
      </c>
      <c r="N201" t="s">
        <v>28</v>
      </c>
      <c r="O201" s="9" t="s">
        <v>390</v>
      </c>
    </row>
    <row r="202" spans="1:15" x14ac:dyDescent="0.2">
      <c r="A202" t="s">
        <v>391</v>
      </c>
      <c r="B202" t="s">
        <v>66</v>
      </c>
      <c r="C202" t="s">
        <v>17</v>
      </c>
      <c r="D202" t="s">
        <v>18</v>
      </c>
      <c r="E202" t="s">
        <v>18</v>
      </c>
      <c r="F202" t="s">
        <v>18</v>
      </c>
      <c r="G202" t="s">
        <v>27</v>
      </c>
      <c r="I202" t="s">
        <v>17</v>
      </c>
      <c r="J202" t="s">
        <v>21</v>
      </c>
      <c r="K202" t="s">
        <v>339</v>
      </c>
      <c r="L202" t="s">
        <v>17</v>
      </c>
      <c r="M202" t="s">
        <v>58</v>
      </c>
      <c r="N202" t="s">
        <v>24</v>
      </c>
      <c r="O202" s="9"/>
    </row>
    <row r="203" spans="1:15" x14ac:dyDescent="0.2">
      <c r="A203" t="s">
        <v>392</v>
      </c>
      <c r="B203" t="s">
        <v>26</v>
      </c>
      <c r="C203" t="s">
        <v>17</v>
      </c>
      <c r="D203" t="s">
        <v>18</v>
      </c>
      <c r="E203" t="s">
        <v>18</v>
      </c>
      <c r="F203" t="s">
        <v>18</v>
      </c>
      <c r="G203" t="s">
        <v>27</v>
      </c>
      <c r="I203" t="s">
        <v>17</v>
      </c>
      <c r="J203" t="s">
        <v>32</v>
      </c>
      <c r="K203" t="s">
        <v>33</v>
      </c>
      <c r="L203" t="s">
        <v>24</v>
      </c>
      <c r="M203" t="s">
        <v>58</v>
      </c>
      <c r="N203" t="s">
        <v>35</v>
      </c>
      <c r="O203" s="9"/>
    </row>
    <row r="204" spans="1:15" x14ac:dyDescent="0.2">
      <c r="A204" t="s">
        <v>393</v>
      </c>
      <c r="B204" t="s">
        <v>38</v>
      </c>
      <c r="C204" t="s">
        <v>17</v>
      </c>
      <c r="D204" t="s">
        <v>18</v>
      </c>
      <c r="E204" t="s">
        <v>18</v>
      </c>
      <c r="G204" t="s">
        <v>27</v>
      </c>
      <c r="I204" t="s">
        <v>40</v>
      </c>
      <c r="K204" t="s">
        <v>55</v>
      </c>
      <c r="L204" t="s">
        <v>17</v>
      </c>
      <c r="M204" t="s">
        <v>34</v>
      </c>
      <c r="N204" t="s">
        <v>17</v>
      </c>
      <c r="O204" s="9"/>
    </row>
    <row r="205" spans="1:15" x14ac:dyDescent="0.2">
      <c r="A205" t="s">
        <v>394</v>
      </c>
      <c r="B205" t="s">
        <v>30</v>
      </c>
      <c r="C205" t="s">
        <v>17</v>
      </c>
      <c r="D205" t="s">
        <v>18</v>
      </c>
      <c r="E205" t="s">
        <v>18</v>
      </c>
      <c r="F205" t="s">
        <v>18</v>
      </c>
      <c r="G205" t="s">
        <v>27</v>
      </c>
      <c r="I205" t="s">
        <v>17</v>
      </c>
      <c r="J205" t="s">
        <v>54</v>
      </c>
      <c r="K205" t="s">
        <v>33</v>
      </c>
      <c r="L205" t="s">
        <v>17</v>
      </c>
      <c r="M205" t="s">
        <v>34</v>
      </c>
      <c r="N205" t="s">
        <v>17</v>
      </c>
      <c r="O205" s="9"/>
    </row>
    <row r="206" spans="1:15" x14ac:dyDescent="0.2">
      <c r="A206" t="s">
        <v>395</v>
      </c>
      <c r="B206" t="s">
        <v>38</v>
      </c>
      <c r="C206" t="s">
        <v>17</v>
      </c>
      <c r="D206" t="s">
        <v>18</v>
      </c>
      <c r="E206" t="s">
        <v>18</v>
      </c>
      <c r="F206" t="s">
        <v>39</v>
      </c>
      <c r="G206" t="s">
        <v>27</v>
      </c>
      <c r="I206" t="s">
        <v>40</v>
      </c>
      <c r="K206" t="s">
        <v>49</v>
      </c>
      <c r="L206" t="s">
        <v>17</v>
      </c>
      <c r="M206" t="s">
        <v>56</v>
      </c>
      <c r="N206" t="s">
        <v>24</v>
      </c>
      <c r="O206" s="9"/>
    </row>
    <row r="207" spans="1:15" x14ac:dyDescent="0.2">
      <c r="A207" t="s">
        <v>396</v>
      </c>
      <c r="B207" t="s">
        <v>26</v>
      </c>
      <c r="C207" t="s">
        <v>17</v>
      </c>
      <c r="D207" t="s">
        <v>116</v>
      </c>
      <c r="E207" t="s">
        <v>18</v>
      </c>
      <c r="F207" t="s">
        <v>19</v>
      </c>
      <c r="G207" t="s">
        <v>27</v>
      </c>
      <c r="I207" t="s">
        <v>17</v>
      </c>
      <c r="J207" t="s">
        <v>21</v>
      </c>
      <c r="K207" t="s">
        <v>49</v>
      </c>
      <c r="L207" t="s">
        <v>17</v>
      </c>
      <c r="M207" t="s">
        <v>23</v>
      </c>
      <c r="N207" t="s">
        <v>17</v>
      </c>
      <c r="O207" s="9"/>
    </row>
    <row r="208" spans="1:15" x14ac:dyDescent="0.2">
      <c r="A208" t="s">
        <v>397</v>
      </c>
      <c r="B208" t="s">
        <v>16</v>
      </c>
      <c r="C208" t="s">
        <v>17</v>
      </c>
      <c r="D208" t="s">
        <v>19</v>
      </c>
      <c r="E208" t="s">
        <v>19</v>
      </c>
      <c r="F208" t="s">
        <v>19</v>
      </c>
      <c r="G208" t="s">
        <v>40</v>
      </c>
      <c r="I208" t="s">
        <v>31</v>
      </c>
      <c r="K208" t="s">
        <v>22</v>
      </c>
      <c r="L208" t="s">
        <v>17</v>
      </c>
      <c r="M208" t="s">
        <v>41</v>
      </c>
      <c r="N208" t="s">
        <v>17</v>
      </c>
      <c r="O208" s="9" t="s">
        <v>398</v>
      </c>
    </row>
    <row r="209" spans="1:15" x14ac:dyDescent="0.2">
      <c r="A209" t="s">
        <v>399</v>
      </c>
      <c r="B209" t="s">
        <v>184</v>
      </c>
      <c r="C209" t="s">
        <v>17</v>
      </c>
      <c r="D209" t="s">
        <v>19</v>
      </c>
      <c r="E209" t="s">
        <v>19</v>
      </c>
      <c r="F209" t="s">
        <v>19</v>
      </c>
      <c r="G209" t="s">
        <v>17</v>
      </c>
      <c r="H209" t="s">
        <v>54</v>
      </c>
      <c r="I209" t="s">
        <v>46</v>
      </c>
      <c r="K209" t="s">
        <v>22</v>
      </c>
      <c r="L209" t="s">
        <v>17</v>
      </c>
      <c r="M209" t="s">
        <v>41</v>
      </c>
      <c r="N209" t="s">
        <v>17</v>
      </c>
      <c r="O209" s="9" t="s">
        <v>400</v>
      </c>
    </row>
    <row r="210" spans="1:15" x14ac:dyDescent="0.2">
      <c r="A210" t="s">
        <v>401</v>
      </c>
      <c r="B210" t="s">
        <v>38</v>
      </c>
      <c r="C210" t="s">
        <v>17</v>
      </c>
      <c r="D210" t="s">
        <v>18</v>
      </c>
      <c r="E210" t="s">
        <v>19</v>
      </c>
      <c r="F210" t="s">
        <v>19</v>
      </c>
      <c r="G210" t="s">
        <v>27</v>
      </c>
      <c r="I210" t="s">
        <v>17</v>
      </c>
      <c r="J210" t="s">
        <v>32</v>
      </c>
      <c r="K210" t="s">
        <v>33</v>
      </c>
      <c r="L210" t="s">
        <v>17</v>
      </c>
      <c r="M210" t="s">
        <v>58</v>
      </c>
      <c r="N210" t="s">
        <v>17</v>
      </c>
      <c r="O210" s="9"/>
    </row>
    <row r="211" spans="1:15" x14ac:dyDescent="0.2">
      <c r="A211" t="s">
        <v>402</v>
      </c>
      <c r="B211" t="s">
        <v>30</v>
      </c>
      <c r="C211" t="s">
        <v>17</v>
      </c>
      <c r="D211" t="s">
        <v>18</v>
      </c>
      <c r="E211" t="s">
        <v>18</v>
      </c>
      <c r="F211" t="s">
        <v>18</v>
      </c>
      <c r="G211" t="s">
        <v>27</v>
      </c>
      <c r="I211" t="s">
        <v>17</v>
      </c>
      <c r="J211" t="s">
        <v>54</v>
      </c>
      <c r="K211" t="s">
        <v>49</v>
      </c>
      <c r="L211" t="s">
        <v>17</v>
      </c>
      <c r="M211" t="s">
        <v>23</v>
      </c>
      <c r="N211" t="s">
        <v>24</v>
      </c>
      <c r="O211" s="9"/>
    </row>
    <row r="212" spans="1:15" x14ac:dyDescent="0.2">
      <c r="A212" t="s">
        <v>403</v>
      </c>
      <c r="B212" t="s">
        <v>38</v>
      </c>
      <c r="C212" t="s">
        <v>17</v>
      </c>
      <c r="D212" t="s">
        <v>18</v>
      </c>
      <c r="E212" t="s">
        <v>18</v>
      </c>
      <c r="F212" t="s">
        <v>18</v>
      </c>
      <c r="G212" t="s">
        <v>17</v>
      </c>
      <c r="H212" t="s">
        <v>32</v>
      </c>
      <c r="I212" t="s">
        <v>17</v>
      </c>
      <c r="J212" t="s">
        <v>32</v>
      </c>
      <c r="K212" t="s">
        <v>63</v>
      </c>
      <c r="L212" t="s">
        <v>17</v>
      </c>
      <c r="M212" t="s">
        <v>382</v>
      </c>
      <c r="N212" t="s">
        <v>24</v>
      </c>
      <c r="O212" s="9" t="s">
        <v>404</v>
      </c>
    </row>
    <row r="213" spans="1:15" x14ac:dyDescent="0.2">
      <c r="A213" t="s">
        <v>405</v>
      </c>
      <c r="B213" t="s">
        <v>38</v>
      </c>
      <c r="C213" t="s">
        <v>17</v>
      </c>
      <c r="D213" t="s">
        <v>18</v>
      </c>
      <c r="E213" t="s">
        <v>19</v>
      </c>
      <c r="F213" t="s">
        <v>116</v>
      </c>
      <c r="G213" t="s">
        <v>85</v>
      </c>
      <c r="I213" t="s">
        <v>17</v>
      </c>
      <c r="J213" t="s">
        <v>54</v>
      </c>
      <c r="K213" t="s">
        <v>55</v>
      </c>
      <c r="L213" t="s">
        <v>17</v>
      </c>
      <c r="M213" t="s">
        <v>41</v>
      </c>
      <c r="N213" t="s">
        <v>17</v>
      </c>
      <c r="O213" s="9" t="s">
        <v>406</v>
      </c>
    </row>
    <row r="214" spans="1:15" x14ac:dyDescent="0.2">
      <c r="A214" t="s">
        <v>407</v>
      </c>
      <c r="B214" t="s">
        <v>66</v>
      </c>
      <c r="C214" t="s">
        <v>17</v>
      </c>
      <c r="D214" t="s">
        <v>18</v>
      </c>
      <c r="E214" t="s">
        <v>19</v>
      </c>
      <c r="F214" t="s">
        <v>408</v>
      </c>
      <c r="G214" t="s">
        <v>27</v>
      </c>
      <c r="I214" t="s">
        <v>31</v>
      </c>
      <c r="K214" t="s">
        <v>22</v>
      </c>
      <c r="L214" t="s">
        <v>17</v>
      </c>
      <c r="M214" t="s">
        <v>41</v>
      </c>
      <c r="N214" t="s">
        <v>24</v>
      </c>
      <c r="O214" s="9" t="s">
        <v>409</v>
      </c>
    </row>
    <row r="215" spans="1:15" x14ac:dyDescent="0.2">
      <c r="A215" t="s">
        <v>410</v>
      </c>
      <c r="B215" t="s">
        <v>184</v>
      </c>
      <c r="C215" t="s">
        <v>17</v>
      </c>
      <c r="D215" t="s">
        <v>18</v>
      </c>
      <c r="E215" t="s">
        <v>19</v>
      </c>
      <c r="F215" t="s">
        <v>408</v>
      </c>
      <c r="G215" t="s">
        <v>27</v>
      </c>
      <c r="I215" t="s">
        <v>40</v>
      </c>
      <c r="K215" t="s">
        <v>22</v>
      </c>
      <c r="L215" t="s">
        <v>17</v>
      </c>
      <c r="M215" t="s">
        <v>34</v>
      </c>
      <c r="N215" t="s">
        <v>24</v>
      </c>
      <c r="O215" s="9" t="s">
        <v>411</v>
      </c>
    </row>
    <row r="216" spans="1:15" x14ac:dyDescent="0.2">
      <c r="A216" t="s">
        <v>412</v>
      </c>
      <c r="B216" t="s">
        <v>184</v>
      </c>
      <c r="C216" t="s">
        <v>17</v>
      </c>
      <c r="D216" t="s">
        <v>19</v>
      </c>
      <c r="E216" t="s">
        <v>19</v>
      </c>
      <c r="F216" t="s">
        <v>413</v>
      </c>
      <c r="G216" t="s">
        <v>40</v>
      </c>
      <c r="I216" t="s">
        <v>40</v>
      </c>
      <c r="K216" t="s">
        <v>22</v>
      </c>
      <c r="L216" t="s">
        <v>17</v>
      </c>
      <c r="M216" t="s">
        <v>34</v>
      </c>
      <c r="N216" t="s">
        <v>24</v>
      </c>
      <c r="O216" s="9" t="s">
        <v>414</v>
      </c>
    </row>
    <row r="217" spans="1:15" x14ac:dyDescent="0.2">
      <c r="A217" t="s">
        <v>415</v>
      </c>
      <c r="B217" t="s">
        <v>38</v>
      </c>
      <c r="C217" t="s">
        <v>17</v>
      </c>
      <c r="D217" t="s">
        <v>18</v>
      </c>
      <c r="E217" t="s">
        <v>18</v>
      </c>
      <c r="F217" t="s">
        <v>18</v>
      </c>
      <c r="G217" t="s">
        <v>27</v>
      </c>
      <c r="I217" t="s">
        <v>46</v>
      </c>
      <c r="J217" t="s">
        <v>20</v>
      </c>
      <c r="K217" t="s">
        <v>63</v>
      </c>
      <c r="L217" t="s">
        <v>17</v>
      </c>
      <c r="M217" t="s">
        <v>34</v>
      </c>
      <c r="N217" t="s">
        <v>28</v>
      </c>
      <c r="O217" s="9"/>
    </row>
    <row r="218" spans="1:15" x14ac:dyDescent="0.2">
      <c r="A218" t="s">
        <v>416</v>
      </c>
      <c r="B218" t="s">
        <v>184</v>
      </c>
      <c r="C218" t="s">
        <v>17</v>
      </c>
      <c r="D218" t="s">
        <v>19</v>
      </c>
      <c r="E218" t="s">
        <v>19</v>
      </c>
      <c r="F218" t="s">
        <v>19</v>
      </c>
      <c r="G218" t="s">
        <v>17</v>
      </c>
      <c r="H218" t="s">
        <v>54</v>
      </c>
      <c r="I218" t="s">
        <v>17</v>
      </c>
      <c r="J218" t="s">
        <v>54</v>
      </c>
      <c r="K218" t="s">
        <v>22</v>
      </c>
      <c r="L218" t="s">
        <v>17</v>
      </c>
      <c r="M218" t="s">
        <v>34</v>
      </c>
      <c r="N218" t="s">
        <v>17</v>
      </c>
      <c r="O218" s="9" t="s">
        <v>417</v>
      </c>
    </row>
    <row r="219" spans="1:15" x14ac:dyDescent="0.2">
      <c r="A219" t="s">
        <v>418</v>
      </c>
      <c r="B219" t="s">
        <v>38</v>
      </c>
      <c r="C219" t="s">
        <v>17</v>
      </c>
      <c r="D219" t="s">
        <v>19</v>
      </c>
      <c r="E219" t="s">
        <v>19</v>
      </c>
      <c r="F219" t="s">
        <v>19</v>
      </c>
      <c r="G219" t="s">
        <v>17</v>
      </c>
      <c r="H219" t="s">
        <v>20</v>
      </c>
      <c r="I219" t="s">
        <v>46</v>
      </c>
      <c r="J219" t="s">
        <v>21</v>
      </c>
      <c r="K219" t="s">
        <v>49</v>
      </c>
      <c r="L219" t="s">
        <v>17</v>
      </c>
      <c r="M219" t="s">
        <v>41</v>
      </c>
      <c r="N219" t="s">
        <v>17</v>
      </c>
      <c r="O219" s="9"/>
    </row>
    <row r="220" spans="1:15" x14ac:dyDescent="0.2">
      <c r="A220" t="s">
        <v>419</v>
      </c>
      <c r="B220" t="s">
        <v>38</v>
      </c>
      <c r="C220" t="s">
        <v>17</v>
      </c>
      <c r="D220" t="s">
        <v>18</v>
      </c>
      <c r="E220" t="s">
        <v>18</v>
      </c>
      <c r="F220" t="s">
        <v>420</v>
      </c>
      <c r="G220" t="s">
        <v>17</v>
      </c>
      <c r="H220" t="s">
        <v>20</v>
      </c>
      <c r="I220" t="s">
        <v>17</v>
      </c>
      <c r="J220" t="s">
        <v>32</v>
      </c>
      <c r="K220" t="s">
        <v>33</v>
      </c>
      <c r="L220" t="s">
        <v>24</v>
      </c>
      <c r="M220" t="s">
        <v>421</v>
      </c>
      <c r="N220" t="s">
        <v>35</v>
      </c>
      <c r="O220" s="9" t="s">
        <v>422</v>
      </c>
    </row>
    <row r="221" spans="1:15" x14ac:dyDescent="0.2">
      <c r="A221" t="s">
        <v>423</v>
      </c>
      <c r="B221" t="s">
        <v>26</v>
      </c>
      <c r="C221" t="s">
        <v>17</v>
      </c>
      <c r="D221" t="s">
        <v>92</v>
      </c>
      <c r="E221" t="s">
        <v>424</v>
      </c>
      <c r="F221" t="s">
        <v>19</v>
      </c>
      <c r="G221" t="s">
        <v>27</v>
      </c>
      <c r="I221" t="s">
        <v>17</v>
      </c>
      <c r="J221" t="s">
        <v>20</v>
      </c>
      <c r="K221" t="s">
        <v>49</v>
      </c>
      <c r="L221" t="s">
        <v>17</v>
      </c>
      <c r="M221" t="s">
        <v>34</v>
      </c>
      <c r="N221" t="s">
        <v>17</v>
      </c>
      <c r="O221" s="9" t="s">
        <v>425</v>
      </c>
    </row>
    <row r="222" spans="1:15" x14ac:dyDescent="0.2">
      <c r="A222" t="s">
        <v>426</v>
      </c>
      <c r="B222" t="s">
        <v>30</v>
      </c>
      <c r="C222" t="s">
        <v>17</v>
      </c>
      <c r="D222" t="s">
        <v>18</v>
      </c>
      <c r="E222" t="s">
        <v>18</v>
      </c>
      <c r="F222" t="s">
        <v>18</v>
      </c>
      <c r="G222" t="s">
        <v>27</v>
      </c>
      <c r="I222" t="s">
        <v>17</v>
      </c>
      <c r="J222" t="s">
        <v>21</v>
      </c>
      <c r="K222" t="s">
        <v>339</v>
      </c>
      <c r="L222" t="s">
        <v>17</v>
      </c>
      <c r="M222" t="s">
        <v>23</v>
      </c>
      <c r="N222" t="s">
        <v>17</v>
      </c>
      <c r="O222" s="9" t="s">
        <v>427</v>
      </c>
    </row>
    <row r="223" spans="1:15" x14ac:dyDescent="0.2">
      <c r="A223" t="s">
        <v>428</v>
      </c>
      <c r="B223" t="s">
        <v>184</v>
      </c>
      <c r="C223" t="s">
        <v>17</v>
      </c>
      <c r="D223" t="s">
        <v>19</v>
      </c>
      <c r="E223" t="s">
        <v>19</v>
      </c>
      <c r="F223" t="s">
        <v>19</v>
      </c>
      <c r="G223" t="s">
        <v>17</v>
      </c>
      <c r="H223" t="s">
        <v>54</v>
      </c>
      <c r="I223" t="s">
        <v>17</v>
      </c>
      <c r="J223" t="s">
        <v>54</v>
      </c>
      <c r="K223" t="s">
        <v>95</v>
      </c>
      <c r="L223" t="s">
        <v>17</v>
      </c>
      <c r="M223" t="s">
        <v>41</v>
      </c>
      <c r="N223" t="s">
        <v>17</v>
      </c>
      <c r="O223" s="9" t="s">
        <v>429</v>
      </c>
    </row>
    <row r="224" spans="1:15" x14ac:dyDescent="0.2">
      <c r="A224" t="s">
        <v>430</v>
      </c>
      <c r="B224" t="s">
        <v>26</v>
      </c>
      <c r="C224" t="s">
        <v>17</v>
      </c>
      <c r="D224" t="s">
        <v>19</v>
      </c>
      <c r="E224" t="s">
        <v>19</v>
      </c>
      <c r="F224" t="s">
        <v>19</v>
      </c>
      <c r="G224" t="s">
        <v>82</v>
      </c>
      <c r="I224" t="s">
        <v>40</v>
      </c>
      <c r="K224" t="s">
        <v>33</v>
      </c>
      <c r="L224" t="s">
        <v>17</v>
      </c>
      <c r="M224" t="s">
        <v>34</v>
      </c>
      <c r="N224" t="s">
        <v>17</v>
      </c>
      <c r="O224" s="9" t="s">
        <v>431</v>
      </c>
    </row>
    <row r="225" spans="1:15" x14ac:dyDescent="0.2">
      <c r="A225" t="s">
        <v>432</v>
      </c>
      <c r="B225" t="s">
        <v>26</v>
      </c>
      <c r="C225" t="s">
        <v>24</v>
      </c>
      <c r="D225" t="s">
        <v>92</v>
      </c>
      <c r="E225" t="s">
        <v>92</v>
      </c>
      <c r="F225" t="s">
        <v>92</v>
      </c>
      <c r="G225" t="s">
        <v>27</v>
      </c>
      <c r="I225" t="s">
        <v>17</v>
      </c>
      <c r="J225" t="s">
        <v>32</v>
      </c>
      <c r="K225" t="s">
        <v>74</v>
      </c>
      <c r="L225" t="s">
        <v>17</v>
      </c>
      <c r="M225" t="s">
        <v>67</v>
      </c>
      <c r="N225" t="s">
        <v>24</v>
      </c>
      <c r="O225" s="9" t="s">
        <v>433</v>
      </c>
    </row>
    <row r="226" spans="1:15" x14ac:dyDescent="0.2">
      <c r="A226" t="s">
        <v>434</v>
      </c>
      <c r="B226" t="s">
        <v>30</v>
      </c>
      <c r="C226" t="s">
        <v>17</v>
      </c>
      <c r="D226" t="s">
        <v>18</v>
      </c>
      <c r="E226" t="s">
        <v>18</v>
      </c>
      <c r="F226" t="s">
        <v>19</v>
      </c>
      <c r="G226" t="s">
        <v>27</v>
      </c>
      <c r="I226" t="s">
        <v>17</v>
      </c>
      <c r="J226" t="s">
        <v>32</v>
      </c>
      <c r="K226" t="s">
        <v>121</v>
      </c>
      <c r="L226" t="s">
        <v>24</v>
      </c>
      <c r="M226" t="s">
        <v>23</v>
      </c>
      <c r="N226" t="s">
        <v>17</v>
      </c>
      <c r="O226" s="9" t="s">
        <v>435</v>
      </c>
    </row>
    <row r="227" spans="1:15" x14ac:dyDescent="0.2">
      <c r="A227" t="s">
        <v>436</v>
      </c>
      <c r="B227" t="s">
        <v>66</v>
      </c>
      <c r="C227" t="s">
        <v>17</v>
      </c>
      <c r="D227" t="s">
        <v>18</v>
      </c>
      <c r="E227" t="s">
        <v>18</v>
      </c>
      <c r="F227" t="s">
        <v>437</v>
      </c>
      <c r="G227" t="s">
        <v>17</v>
      </c>
      <c r="H227" t="s">
        <v>20</v>
      </c>
      <c r="I227" t="s">
        <v>46</v>
      </c>
      <c r="J227" t="s">
        <v>54</v>
      </c>
      <c r="K227" t="s">
        <v>61</v>
      </c>
      <c r="L227" t="s">
        <v>17</v>
      </c>
      <c r="M227" t="s">
        <v>34</v>
      </c>
      <c r="N227" t="s">
        <v>17</v>
      </c>
      <c r="O227" s="9" t="s">
        <v>438</v>
      </c>
    </row>
    <row r="228" spans="1:15" x14ac:dyDescent="0.2">
      <c r="A228" t="s">
        <v>439</v>
      </c>
      <c r="B228" t="s">
        <v>38</v>
      </c>
      <c r="C228" t="s">
        <v>17</v>
      </c>
      <c r="D228" t="s">
        <v>18</v>
      </c>
      <c r="E228" t="s">
        <v>19</v>
      </c>
      <c r="F228" t="s">
        <v>19</v>
      </c>
      <c r="G228" t="s">
        <v>40</v>
      </c>
      <c r="I228" t="s">
        <v>17</v>
      </c>
      <c r="J228" t="s">
        <v>54</v>
      </c>
      <c r="K228" t="s">
        <v>33</v>
      </c>
      <c r="L228" t="s">
        <v>17</v>
      </c>
      <c r="M228" t="s">
        <v>440</v>
      </c>
      <c r="N228" t="s">
        <v>28</v>
      </c>
      <c r="O228" s="9"/>
    </row>
    <row r="229" spans="1:15" x14ac:dyDescent="0.2">
      <c r="A229" t="s">
        <v>441</v>
      </c>
      <c r="B229" t="s">
        <v>38</v>
      </c>
      <c r="C229" t="s">
        <v>17</v>
      </c>
      <c r="D229" t="s">
        <v>19</v>
      </c>
      <c r="E229" t="s">
        <v>19</v>
      </c>
      <c r="F229" t="s">
        <v>19</v>
      </c>
      <c r="G229" t="s">
        <v>40</v>
      </c>
      <c r="K229" t="s">
        <v>125</v>
      </c>
      <c r="L229" t="s">
        <v>24</v>
      </c>
      <c r="M229" t="s">
        <v>23</v>
      </c>
      <c r="N229" t="s">
        <v>35</v>
      </c>
      <c r="O229" s="9"/>
    </row>
    <row r="230" spans="1:15" x14ac:dyDescent="0.2">
      <c r="A230" t="s">
        <v>442</v>
      </c>
      <c r="B230" t="s">
        <v>16</v>
      </c>
      <c r="C230" t="s">
        <v>17</v>
      </c>
      <c r="D230" t="s">
        <v>19</v>
      </c>
      <c r="E230" t="s">
        <v>19</v>
      </c>
      <c r="F230" t="s">
        <v>19</v>
      </c>
      <c r="G230" t="s">
        <v>17</v>
      </c>
      <c r="H230" t="s">
        <v>32</v>
      </c>
      <c r="I230" t="s">
        <v>17</v>
      </c>
      <c r="J230" t="s">
        <v>32</v>
      </c>
      <c r="K230" t="s">
        <v>33</v>
      </c>
      <c r="L230" t="s">
        <v>17</v>
      </c>
      <c r="M230" t="s">
        <v>41</v>
      </c>
      <c r="N230" t="s">
        <v>17</v>
      </c>
      <c r="O230" s="9" t="s">
        <v>443</v>
      </c>
    </row>
    <row r="231" spans="1:15" x14ac:dyDescent="0.2">
      <c r="A231" t="s">
        <v>444</v>
      </c>
      <c r="B231" t="s">
        <v>38</v>
      </c>
      <c r="C231" t="s">
        <v>17</v>
      </c>
      <c r="D231" t="s">
        <v>18</v>
      </c>
      <c r="E231" t="s">
        <v>18</v>
      </c>
      <c r="F231" t="s">
        <v>116</v>
      </c>
      <c r="G231" t="s">
        <v>27</v>
      </c>
      <c r="I231" t="s">
        <v>17</v>
      </c>
      <c r="J231" t="s">
        <v>21</v>
      </c>
      <c r="K231" t="s">
        <v>61</v>
      </c>
      <c r="L231" t="s">
        <v>17</v>
      </c>
      <c r="M231" t="s">
        <v>41</v>
      </c>
      <c r="N231" t="s">
        <v>35</v>
      </c>
      <c r="O231" s="9"/>
    </row>
    <row r="232" spans="1:15" x14ac:dyDescent="0.2">
      <c r="A232" t="s">
        <v>445</v>
      </c>
      <c r="B232" t="s">
        <v>38</v>
      </c>
      <c r="C232" t="s">
        <v>17</v>
      </c>
      <c r="D232" t="s">
        <v>19</v>
      </c>
      <c r="E232" t="s">
        <v>19</v>
      </c>
      <c r="F232" t="s">
        <v>19</v>
      </c>
      <c r="G232" t="s">
        <v>27</v>
      </c>
      <c r="I232" t="s">
        <v>40</v>
      </c>
      <c r="K232" t="s">
        <v>89</v>
      </c>
      <c r="L232" t="s">
        <v>17</v>
      </c>
      <c r="M232" t="s">
        <v>58</v>
      </c>
      <c r="N232" t="s">
        <v>17</v>
      </c>
      <c r="O232" s="9"/>
    </row>
    <row r="233" spans="1:15" x14ac:dyDescent="0.2">
      <c r="A233" t="s">
        <v>446</v>
      </c>
      <c r="B233" t="s">
        <v>38</v>
      </c>
      <c r="C233" t="s">
        <v>17</v>
      </c>
      <c r="D233" t="s">
        <v>19</v>
      </c>
      <c r="E233" t="s">
        <v>19</v>
      </c>
      <c r="F233" t="s">
        <v>19</v>
      </c>
      <c r="G233" t="s">
        <v>27</v>
      </c>
      <c r="I233" t="s">
        <v>131</v>
      </c>
      <c r="K233" t="s">
        <v>121</v>
      </c>
      <c r="L233" t="s">
        <v>17</v>
      </c>
      <c r="M233" t="s">
        <v>56</v>
      </c>
      <c r="N233" t="s">
        <v>24</v>
      </c>
      <c r="O233" s="9"/>
    </row>
    <row r="234" spans="1:15" x14ac:dyDescent="0.2">
      <c r="A234" t="s">
        <v>447</v>
      </c>
      <c r="B234" t="s">
        <v>38</v>
      </c>
      <c r="C234" t="s">
        <v>17</v>
      </c>
      <c r="D234" t="s">
        <v>18</v>
      </c>
      <c r="E234" t="s">
        <v>18</v>
      </c>
      <c r="F234" t="s">
        <v>18</v>
      </c>
      <c r="G234" t="s">
        <v>27</v>
      </c>
      <c r="I234" t="s">
        <v>17</v>
      </c>
      <c r="J234" t="s">
        <v>21</v>
      </c>
      <c r="K234" t="s">
        <v>49</v>
      </c>
      <c r="L234" t="s">
        <v>17</v>
      </c>
      <c r="M234" t="s">
        <v>448</v>
      </c>
      <c r="N234" t="s">
        <v>24</v>
      </c>
      <c r="O234" s="9" t="s">
        <v>449</v>
      </c>
    </row>
    <row r="235" spans="1:15" x14ac:dyDescent="0.2">
      <c r="A235" t="s">
        <v>450</v>
      </c>
      <c r="B235" t="s">
        <v>38</v>
      </c>
      <c r="C235" t="s">
        <v>17</v>
      </c>
      <c r="D235" t="s">
        <v>18</v>
      </c>
      <c r="E235" t="s">
        <v>18</v>
      </c>
      <c r="G235" t="s">
        <v>27</v>
      </c>
      <c r="I235" t="s">
        <v>40</v>
      </c>
      <c r="K235" t="s">
        <v>121</v>
      </c>
      <c r="L235" t="s">
        <v>17</v>
      </c>
      <c r="M235" t="s">
        <v>23</v>
      </c>
      <c r="N235" t="s">
        <v>17</v>
      </c>
      <c r="O235" s="9"/>
    </row>
    <row r="236" spans="1:15" x14ac:dyDescent="0.2">
      <c r="A236" t="s">
        <v>451</v>
      </c>
      <c r="B236" t="s">
        <v>38</v>
      </c>
      <c r="C236" t="s">
        <v>17</v>
      </c>
      <c r="D236" t="s">
        <v>19</v>
      </c>
      <c r="E236" t="s">
        <v>19</v>
      </c>
      <c r="F236" t="s">
        <v>19</v>
      </c>
      <c r="G236" t="s">
        <v>27</v>
      </c>
      <c r="I236" t="s">
        <v>46</v>
      </c>
      <c r="K236" t="s">
        <v>61</v>
      </c>
      <c r="L236" t="s">
        <v>17</v>
      </c>
      <c r="M236" t="s">
        <v>23</v>
      </c>
      <c r="N236" t="s">
        <v>17</v>
      </c>
      <c r="O236" s="9"/>
    </row>
    <row r="237" spans="1:15" x14ac:dyDescent="0.2">
      <c r="A237" t="s">
        <v>452</v>
      </c>
      <c r="B237" t="s">
        <v>38</v>
      </c>
      <c r="C237" t="s">
        <v>17</v>
      </c>
      <c r="D237" t="s">
        <v>18</v>
      </c>
      <c r="E237" t="s">
        <v>19</v>
      </c>
      <c r="F237" t="s">
        <v>18</v>
      </c>
      <c r="G237" t="s">
        <v>27</v>
      </c>
      <c r="I237" t="s">
        <v>46</v>
      </c>
      <c r="K237" t="s">
        <v>453</v>
      </c>
      <c r="L237" t="s">
        <v>17</v>
      </c>
      <c r="M237" t="s">
        <v>58</v>
      </c>
      <c r="N237" t="s">
        <v>24</v>
      </c>
      <c r="O237" s="9" t="s">
        <v>454</v>
      </c>
    </row>
    <row r="238" spans="1:15" x14ac:dyDescent="0.2">
      <c r="A238" t="s">
        <v>455</v>
      </c>
      <c r="B238" t="s">
        <v>38</v>
      </c>
      <c r="C238" t="s">
        <v>17</v>
      </c>
      <c r="D238" t="s">
        <v>18</v>
      </c>
      <c r="E238" t="s">
        <v>18</v>
      </c>
      <c r="F238" t="s">
        <v>18</v>
      </c>
      <c r="G238" t="s">
        <v>27</v>
      </c>
      <c r="I238" t="s">
        <v>40</v>
      </c>
      <c r="K238" t="s">
        <v>55</v>
      </c>
      <c r="L238" t="s">
        <v>17</v>
      </c>
      <c r="M238" t="s">
        <v>23</v>
      </c>
      <c r="N238" t="s">
        <v>24</v>
      </c>
      <c r="O238" s="9"/>
    </row>
    <row r="239" spans="1:15" x14ac:dyDescent="0.2">
      <c r="A239" t="s">
        <v>456</v>
      </c>
      <c r="B239" t="s">
        <v>38</v>
      </c>
      <c r="C239" t="s">
        <v>17</v>
      </c>
      <c r="D239" t="s">
        <v>18</v>
      </c>
      <c r="E239" t="s">
        <v>18</v>
      </c>
      <c r="F239" t="s">
        <v>18</v>
      </c>
      <c r="G239" t="s">
        <v>27</v>
      </c>
      <c r="I239" t="s">
        <v>46</v>
      </c>
      <c r="K239" t="s">
        <v>125</v>
      </c>
      <c r="L239" t="s">
        <v>17</v>
      </c>
      <c r="M239" t="s">
        <v>58</v>
      </c>
      <c r="N239" t="s">
        <v>24</v>
      </c>
      <c r="O239" s="9"/>
    </row>
    <row r="240" spans="1:15" x14ac:dyDescent="0.2">
      <c r="A240" t="s">
        <v>457</v>
      </c>
      <c r="B240" t="s">
        <v>184</v>
      </c>
      <c r="C240" t="s">
        <v>17</v>
      </c>
      <c r="D240" t="s">
        <v>19</v>
      </c>
      <c r="E240" t="s">
        <v>19</v>
      </c>
      <c r="F240" t="s">
        <v>458</v>
      </c>
      <c r="G240" t="s">
        <v>82</v>
      </c>
      <c r="I240" t="s">
        <v>46</v>
      </c>
      <c r="K240" t="s">
        <v>22</v>
      </c>
      <c r="L240" t="s">
        <v>17</v>
      </c>
      <c r="M240" t="s">
        <v>41</v>
      </c>
      <c r="N240" t="s">
        <v>17</v>
      </c>
      <c r="O240" s="9"/>
    </row>
    <row r="241" spans="1:15" x14ac:dyDescent="0.2">
      <c r="A241" t="s">
        <v>459</v>
      </c>
      <c r="B241" t="s">
        <v>38</v>
      </c>
      <c r="C241" t="s">
        <v>17</v>
      </c>
      <c r="D241" t="s">
        <v>18</v>
      </c>
      <c r="E241" t="s">
        <v>18</v>
      </c>
      <c r="F241" t="s">
        <v>18</v>
      </c>
      <c r="G241" t="s">
        <v>17</v>
      </c>
      <c r="H241" t="s">
        <v>32</v>
      </c>
      <c r="I241" t="s">
        <v>17</v>
      </c>
      <c r="J241" t="s">
        <v>20</v>
      </c>
      <c r="K241" t="s">
        <v>55</v>
      </c>
      <c r="L241" t="s">
        <v>17</v>
      </c>
      <c r="M241" t="s">
        <v>41</v>
      </c>
      <c r="N241" t="s">
        <v>28</v>
      </c>
      <c r="O241" s="9" t="s">
        <v>460</v>
      </c>
    </row>
    <row r="242" spans="1:15" x14ac:dyDescent="0.2">
      <c r="A242" t="s">
        <v>461</v>
      </c>
      <c r="B242" t="s">
        <v>38</v>
      </c>
      <c r="C242" t="s">
        <v>17</v>
      </c>
      <c r="D242" t="s">
        <v>18</v>
      </c>
      <c r="E242" t="s">
        <v>18</v>
      </c>
      <c r="G242" t="s">
        <v>27</v>
      </c>
      <c r="I242" t="s">
        <v>46</v>
      </c>
      <c r="K242" t="s">
        <v>59</v>
      </c>
      <c r="L242" t="s">
        <v>17</v>
      </c>
      <c r="M242" t="s">
        <v>56</v>
      </c>
      <c r="N242" t="s">
        <v>24</v>
      </c>
      <c r="O242" s="9"/>
    </row>
    <row r="243" spans="1:15" x14ac:dyDescent="0.2">
      <c r="A243" t="s">
        <v>462</v>
      </c>
      <c r="B243" t="s">
        <v>324</v>
      </c>
      <c r="C243" t="s">
        <v>17</v>
      </c>
      <c r="D243" t="s">
        <v>18</v>
      </c>
      <c r="E243" t="s">
        <v>18</v>
      </c>
      <c r="F243" t="s">
        <v>463</v>
      </c>
      <c r="G243" t="s">
        <v>27</v>
      </c>
      <c r="I243" t="s">
        <v>46</v>
      </c>
      <c r="K243" t="s">
        <v>63</v>
      </c>
      <c r="L243" t="s">
        <v>17</v>
      </c>
      <c r="M243" t="s">
        <v>41</v>
      </c>
      <c r="N243" t="s">
        <v>17</v>
      </c>
      <c r="O243" s="9"/>
    </row>
    <row r="244" spans="1:15" x14ac:dyDescent="0.2">
      <c r="A244" t="s">
        <v>464</v>
      </c>
      <c r="B244" t="s">
        <v>324</v>
      </c>
      <c r="C244" t="s">
        <v>17</v>
      </c>
      <c r="D244" t="s">
        <v>465</v>
      </c>
      <c r="E244" t="s">
        <v>466</v>
      </c>
      <c r="F244" t="s">
        <v>467</v>
      </c>
      <c r="G244" t="s">
        <v>27</v>
      </c>
      <c r="I244" t="s">
        <v>17</v>
      </c>
      <c r="J244" t="s">
        <v>54</v>
      </c>
      <c r="K244" t="s">
        <v>49</v>
      </c>
      <c r="L244" t="s">
        <v>17</v>
      </c>
      <c r="M244" t="s">
        <v>67</v>
      </c>
      <c r="N244" t="s">
        <v>24</v>
      </c>
      <c r="O244" s="9"/>
    </row>
    <row r="245" spans="1:15" x14ac:dyDescent="0.2">
      <c r="A245" t="s">
        <v>468</v>
      </c>
      <c r="B245" t="s">
        <v>324</v>
      </c>
      <c r="C245" t="s">
        <v>17</v>
      </c>
      <c r="D245" t="s">
        <v>18</v>
      </c>
      <c r="E245" t="s">
        <v>18</v>
      </c>
      <c r="F245" t="s">
        <v>18</v>
      </c>
      <c r="G245" t="s">
        <v>27</v>
      </c>
      <c r="I245" t="s">
        <v>17</v>
      </c>
      <c r="J245" t="s">
        <v>21</v>
      </c>
      <c r="K245" t="s">
        <v>469</v>
      </c>
      <c r="L245" t="s">
        <v>17</v>
      </c>
      <c r="M245" t="s">
        <v>34</v>
      </c>
      <c r="N245" t="s">
        <v>17</v>
      </c>
      <c r="O245" s="9" t="s">
        <v>470</v>
      </c>
    </row>
    <row r="246" spans="1:15" x14ac:dyDescent="0.2">
      <c r="A246" t="s">
        <v>471</v>
      </c>
      <c r="B246" t="s">
        <v>324</v>
      </c>
      <c r="C246" t="s">
        <v>17</v>
      </c>
      <c r="D246" t="s">
        <v>18</v>
      </c>
      <c r="E246" t="s">
        <v>18</v>
      </c>
      <c r="F246" t="s">
        <v>472</v>
      </c>
      <c r="G246" t="s">
        <v>27</v>
      </c>
      <c r="I246" t="s">
        <v>40</v>
      </c>
      <c r="K246" t="s">
        <v>74</v>
      </c>
      <c r="L246" t="s">
        <v>17</v>
      </c>
      <c r="M246" t="s">
        <v>67</v>
      </c>
      <c r="N246" t="s">
        <v>17</v>
      </c>
      <c r="O246" s="9"/>
    </row>
    <row r="247" spans="1:15" x14ac:dyDescent="0.2">
      <c r="A247" t="s">
        <v>473</v>
      </c>
      <c r="B247" t="s">
        <v>324</v>
      </c>
      <c r="C247" t="s">
        <v>17</v>
      </c>
      <c r="D247" t="s">
        <v>18</v>
      </c>
      <c r="E247" t="s">
        <v>18</v>
      </c>
      <c r="G247" t="s">
        <v>27</v>
      </c>
      <c r="I247" t="s">
        <v>40</v>
      </c>
      <c r="K247" t="s">
        <v>74</v>
      </c>
      <c r="L247" t="s">
        <v>17</v>
      </c>
      <c r="M247" t="s">
        <v>34</v>
      </c>
      <c r="N247" t="s">
        <v>24</v>
      </c>
      <c r="O247" s="9"/>
    </row>
    <row r="248" spans="1:15" x14ac:dyDescent="0.2">
      <c r="A248" t="s">
        <v>474</v>
      </c>
      <c r="B248" t="s">
        <v>26</v>
      </c>
      <c r="C248" t="s">
        <v>24</v>
      </c>
      <c r="D248" t="s">
        <v>475</v>
      </c>
      <c r="E248" t="s">
        <v>475</v>
      </c>
      <c r="F248" t="s">
        <v>476</v>
      </c>
      <c r="G248" t="s">
        <v>27</v>
      </c>
      <c r="I248" t="s">
        <v>40</v>
      </c>
      <c r="K248" t="s">
        <v>59</v>
      </c>
      <c r="L248" t="s">
        <v>24</v>
      </c>
      <c r="M248" t="s">
        <v>34</v>
      </c>
      <c r="O248" s="9" t="s">
        <v>477</v>
      </c>
    </row>
    <row r="249" spans="1:15" x14ac:dyDescent="0.2">
      <c r="A249" t="s">
        <v>478</v>
      </c>
      <c r="B249" t="s">
        <v>38</v>
      </c>
      <c r="C249" t="s">
        <v>17</v>
      </c>
      <c r="D249" t="s">
        <v>18</v>
      </c>
      <c r="E249" t="s">
        <v>479</v>
      </c>
      <c r="F249" t="s">
        <v>18</v>
      </c>
      <c r="G249" t="s">
        <v>27</v>
      </c>
      <c r="I249" t="s">
        <v>31</v>
      </c>
      <c r="K249" t="s">
        <v>74</v>
      </c>
      <c r="L249" t="s">
        <v>17</v>
      </c>
      <c r="M249" t="s">
        <v>23</v>
      </c>
      <c r="N249" t="s">
        <v>24</v>
      </c>
      <c r="O249" s="9" t="s">
        <v>480</v>
      </c>
    </row>
    <row r="250" spans="1:15" x14ac:dyDescent="0.2">
      <c r="A250" t="s">
        <v>481</v>
      </c>
      <c r="B250" t="s">
        <v>66</v>
      </c>
      <c r="C250" t="s">
        <v>17</v>
      </c>
      <c r="D250" t="s">
        <v>19</v>
      </c>
      <c r="E250" t="s">
        <v>19</v>
      </c>
      <c r="F250" t="s">
        <v>19</v>
      </c>
      <c r="G250" t="s">
        <v>27</v>
      </c>
      <c r="I250" t="s">
        <v>40</v>
      </c>
      <c r="K250" t="s">
        <v>33</v>
      </c>
      <c r="L250" t="s">
        <v>17</v>
      </c>
      <c r="M250" t="s">
        <v>23</v>
      </c>
      <c r="N250" t="s">
        <v>17</v>
      </c>
      <c r="O250" s="9"/>
    </row>
    <row r="251" spans="1:15" x14ac:dyDescent="0.2">
      <c r="A251" t="s">
        <v>482</v>
      </c>
      <c r="B251" t="s">
        <v>171</v>
      </c>
      <c r="C251" t="s">
        <v>17</v>
      </c>
      <c r="D251" t="s">
        <v>92</v>
      </c>
      <c r="E251" t="s">
        <v>92</v>
      </c>
      <c r="F251" t="s">
        <v>173</v>
      </c>
      <c r="G251" t="s">
        <v>27</v>
      </c>
      <c r="I251" t="s">
        <v>46</v>
      </c>
      <c r="J251" t="s">
        <v>32</v>
      </c>
      <c r="K251" t="s">
        <v>33</v>
      </c>
      <c r="L251" t="s">
        <v>24</v>
      </c>
      <c r="M251" t="s">
        <v>58</v>
      </c>
      <c r="N251" t="s">
        <v>17</v>
      </c>
      <c r="O251" s="9" t="s">
        <v>483</v>
      </c>
    </row>
    <row r="252" spans="1:15" x14ac:dyDescent="0.2">
      <c r="A252" t="s">
        <v>484</v>
      </c>
      <c r="B252" t="s">
        <v>30</v>
      </c>
      <c r="C252" t="s">
        <v>17</v>
      </c>
      <c r="D252" t="s">
        <v>92</v>
      </c>
      <c r="E252" t="s">
        <v>18</v>
      </c>
      <c r="G252" t="s">
        <v>27</v>
      </c>
      <c r="I252" t="s">
        <v>40</v>
      </c>
      <c r="K252" t="s">
        <v>121</v>
      </c>
      <c r="L252" t="s">
        <v>24</v>
      </c>
      <c r="M252" t="s">
        <v>34</v>
      </c>
      <c r="O252" s="9"/>
    </row>
    <row r="253" spans="1:15" x14ac:dyDescent="0.2">
      <c r="A253" t="s">
        <v>485</v>
      </c>
      <c r="B253" t="s">
        <v>38</v>
      </c>
      <c r="C253" t="s">
        <v>17</v>
      </c>
      <c r="D253" t="s">
        <v>18</v>
      </c>
      <c r="E253" t="s">
        <v>18</v>
      </c>
      <c r="F253" t="s">
        <v>486</v>
      </c>
      <c r="G253" t="s">
        <v>27</v>
      </c>
      <c r="H253" t="s">
        <v>21</v>
      </c>
      <c r="I253" t="s">
        <v>46</v>
      </c>
      <c r="K253" t="s">
        <v>78</v>
      </c>
      <c r="L253" t="s">
        <v>17</v>
      </c>
      <c r="M253" t="s">
        <v>58</v>
      </c>
      <c r="N253" t="s">
        <v>17</v>
      </c>
      <c r="O253" s="9" t="s">
        <v>487</v>
      </c>
    </row>
    <row r="254" spans="1:15" x14ac:dyDescent="0.2">
      <c r="A254" t="s">
        <v>488</v>
      </c>
      <c r="B254" t="s">
        <v>30</v>
      </c>
      <c r="C254" t="s">
        <v>17</v>
      </c>
      <c r="D254" t="s">
        <v>18</v>
      </c>
      <c r="E254" t="s">
        <v>18</v>
      </c>
      <c r="F254" t="s">
        <v>19</v>
      </c>
      <c r="G254" t="s">
        <v>27</v>
      </c>
      <c r="I254" t="s">
        <v>17</v>
      </c>
      <c r="J254" t="s">
        <v>32</v>
      </c>
      <c r="K254" t="s">
        <v>49</v>
      </c>
      <c r="L254" t="s">
        <v>17</v>
      </c>
      <c r="M254" t="s">
        <v>67</v>
      </c>
      <c r="N254" t="s">
        <v>17</v>
      </c>
      <c r="O254" s="9"/>
    </row>
    <row r="255" spans="1:15" x14ac:dyDescent="0.2">
      <c r="A255" t="s">
        <v>489</v>
      </c>
      <c r="B255" t="s">
        <v>38</v>
      </c>
      <c r="C255" t="s">
        <v>17</v>
      </c>
      <c r="D255" t="s">
        <v>19</v>
      </c>
      <c r="E255" t="s">
        <v>19</v>
      </c>
      <c r="F255" t="s">
        <v>173</v>
      </c>
      <c r="G255" t="s">
        <v>82</v>
      </c>
      <c r="I255" t="s">
        <v>40</v>
      </c>
      <c r="K255" t="s">
        <v>33</v>
      </c>
      <c r="L255" t="s">
        <v>24</v>
      </c>
      <c r="M255" t="s">
        <v>41</v>
      </c>
      <c r="N255" t="s">
        <v>35</v>
      </c>
      <c r="O255" s="9"/>
    </row>
    <row r="256" spans="1:15" x14ac:dyDescent="0.2">
      <c r="A256" t="s">
        <v>490</v>
      </c>
      <c r="B256" t="s">
        <v>324</v>
      </c>
      <c r="C256" t="s">
        <v>17</v>
      </c>
      <c r="D256" t="s">
        <v>18</v>
      </c>
      <c r="E256" t="s">
        <v>18</v>
      </c>
      <c r="F256" t="s">
        <v>18</v>
      </c>
      <c r="G256" t="s">
        <v>27</v>
      </c>
      <c r="I256" t="s">
        <v>17</v>
      </c>
      <c r="J256" t="s">
        <v>20</v>
      </c>
      <c r="K256" t="s">
        <v>93</v>
      </c>
      <c r="L256" t="s">
        <v>17</v>
      </c>
      <c r="M256" t="s">
        <v>56</v>
      </c>
      <c r="N256" t="s">
        <v>17</v>
      </c>
      <c r="O256" s="9"/>
    </row>
    <row r="257" spans="1:15" x14ac:dyDescent="0.2">
      <c r="A257" t="s">
        <v>491</v>
      </c>
      <c r="B257" t="s">
        <v>38</v>
      </c>
      <c r="C257" t="s">
        <v>17</v>
      </c>
      <c r="D257" t="s">
        <v>18</v>
      </c>
      <c r="E257" t="s">
        <v>18</v>
      </c>
      <c r="F257" t="s">
        <v>18</v>
      </c>
      <c r="G257" t="s">
        <v>17</v>
      </c>
      <c r="H257" t="s">
        <v>21</v>
      </c>
      <c r="I257" t="s">
        <v>17</v>
      </c>
      <c r="J257" t="s">
        <v>21</v>
      </c>
      <c r="K257" t="s">
        <v>49</v>
      </c>
      <c r="L257" t="s">
        <v>17</v>
      </c>
      <c r="M257" t="s">
        <v>23</v>
      </c>
      <c r="N257" t="s">
        <v>24</v>
      </c>
      <c r="O257" s="9" t="s">
        <v>492</v>
      </c>
    </row>
    <row r="258" spans="1:15" x14ac:dyDescent="0.2">
      <c r="A258" t="s">
        <v>493</v>
      </c>
      <c r="B258" t="s">
        <v>324</v>
      </c>
      <c r="C258" t="s">
        <v>17</v>
      </c>
      <c r="D258" t="s">
        <v>18</v>
      </c>
      <c r="E258" t="s">
        <v>18</v>
      </c>
      <c r="F258" t="s">
        <v>18</v>
      </c>
      <c r="G258" t="s">
        <v>27</v>
      </c>
      <c r="I258" t="s">
        <v>40</v>
      </c>
      <c r="K258" t="s">
        <v>33</v>
      </c>
      <c r="L258" t="s">
        <v>24</v>
      </c>
      <c r="M258" t="s">
        <v>34</v>
      </c>
      <c r="N258" t="s">
        <v>35</v>
      </c>
    </row>
    <row r="259" spans="1:15" x14ac:dyDescent="0.2">
      <c r="A259" t="s">
        <v>494</v>
      </c>
      <c r="B259" t="s">
        <v>38</v>
      </c>
      <c r="C259" t="s">
        <v>17</v>
      </c>
      <c r="D259" t="s">
        <v>19</v>
      </c>
      <c r="E259" t="s">
        <v>19</v>
      </c>
      <c r="F259" t="s">
        <v>19</v>
      </c>
      <c r="G259" t="s">
        <v>40</v>
      </c>
      <c r="I259" t="s">
        <v>40</v>
      </c>
      <c r="K259" t="s">
        <v>33</v>
      </c>
      <c r="L259" t="s">
        <v>17</v>
      </c>
      <c r="M259" t="s">
        <v>41</v>
      </c>
      <c r="N259" t="s">
        <v>17</v>
      </c>
    </row>
    <row r="260" spans="1:15" x14ac:dyDescent="0.2">
      <c r="A260" t="s">
        <v>495</v>
      </c>
      <c r="B260" t="s">
        <v>38</v>
      </c>
      <c r="C260" t="s">
        <v>17</v>
      </c>
      <c r="D260" t="s">
        <v>189</v>
      </c>
      <c r="E260" t="s">
        <v>19</v>
      </c>
      <c r="G260" t="s">
        <v>40</v>
      </c>
      <c r="I260" t="s">
        <v>40</v>
      </c>
      <c r="K260" t="s">
        <v>63</v>
      </c>
      <c r="L260" t="s">
        <v>17</v>
      </c>
      <c r="M260" t="s">
        <v>23</v>
      </c>
      <c r="N260" t="s">
        <v>24</v>
      </c>
      <c r="O260" t="s">
        <v>496</v>
      </c>
    </row>
    <row r="261" spans="1:15" x14ac:dyDescent="0.2">
      <c r="A261" t="s">
        <v>497</v>
      </c>
      <c r="B261" t="s">
        <v>38</v>
      </c>
      <c r="C261" t="s">
        <v>17</v>
      </c>
      <c r="D261" t="s">
        <v>92</v>
      </c>
      <c r="E261" t="s">
        <v>19</v>
      </c>
      <c r="F261" t="s">
        <v>19</v>
      </c>
      <c r="G261" t="s">
        <v>27</v>
      </c>
      <c r="I261" t="s">
        <v>17</v>
      </c>
      <c r="J261" t="s">
        <v>21</v>
      </c>
      <c r="K261" t="s">
        <v>74</v>
      </c>
      <c r="L261" t="s">
        <v>17</v>
      </c>
      <c r="M261" t="s">
        <v>34</v>
      </c>
      <c r="N261" t="s">
        <v>17</v>
      </c>
    </row>
    <row r="262" spans="1:15" x14ac:dyDescent="0.2">
      <c r="A262" t="s">
        <v>498</v>
      </c>
      <c r="B262" t="s">
        <v>66</v>
      </c>
      <c r="C262" t="s">
        <v>17</v>
      </c>
      <c r="D262" t="s">
        <v>19</v>
      </c>
      <c r="E262" t="s">
        <v>19</v>
      </c>
      <c r="F262" t="s">
        <v>19</v>
      </c>
      <c r="G262" t="s">
        <v>17</v>
      </c>
      <c r="H262" t="s">
        <v>21</v>
      </c>
      <c r="I262" t="s">
        <v>17</v>
      </c>
      <c r="J262" t="s">
        <v>21</v>
      </c>
      <c r="K262" t="s">
        <v>339</v>
      </c>
      <c r="L262" t="s">
        <v>17</v>
      </c>
      <c r="M262" t="s">
        <v>41</v>
      </c>
      <c r="N262" t="s">
        <v>17</v>
      </c>
    </row>
    <row r="263" spans="1:15" x14ac:dyDescent="0.2">
      <c r="A263" t="s">
        <v>499</v>
      </c>
      <c r="B263" t="s">
        <v>38</v>
      </c>
      <c r="C263" t="s">
        <v>17</v>
      </c>
      <c r="D263" t="s">
        <v>19</v>
      </c>
      <c r="E263" t="s">
        <v>18</v>
      </c>
      <c r="F263" t="s">
        <v>18</v>
      </c>
      <c r="G263" t="s">
        <v>40</v>
      </c>
      <c r="I263" t="s">
        <v>17</v>
      </c>
      <c r="J263" t="s">
        <v>32</v>
      </c>
      <c r="K263" t="s">
        <v>22</v>
      </c>
      <c r="L263" t="s">
        <v>17</v>
      </c>
      <c r="M263" t="s">
        <v>34</v>
      </c>
      <c r="N263" t="s">
        <v>17</v>
      </c>
      <c r="O263" s="9" t="s">
        <v>500</v>
      </c>
    </row>
    <row r="264" spans="1:15" x14ac:dyDescent="0.2">
      <c r="A264" t="s">
        <v>501</v>
      </c>
      <c r="B264" t="s">
        <v>38</v>
      </c>
      <c r="C264" t="s">
        <v>17</v>
      </c>
      <c r="D264" t="s">
        <v>19</v>
      </c>
      <c r="E264" t="s">
        <v>19</v>
      </c>
      <c r="F264" t="s">
        <v>502</v>
      </c>
      <c r="G264" t="s">
        <v>17</v>
      </c>
      <c r="H264" t="s">
        <v>32</v>
      </c>
      <c r="I264" t="s">
        <v>17</v>
      </c>
      <c r="J264" t="s">
        <v>32</v>
      </c>
      <c r="K264" t="s">
        <v>74</v>
      </c>
      <c r="L264" t="s">
        <v>17</v>
      </c>
      <c r="M264" t="s">
        <v>34</v>
      </c>
      <c r="N264" t="s">
        <v>17</v>
      </c>
    </row>
    <row r="265" spans="1:15" x14ac:dyDescent="0.2">
      <c r="A265" t="s">
        <v>503</v>
      </c>
      <c r="B265" t="s">
        <v>30</v>
      </c>
      <c r="C265" t="s">
        <v>17</v>
      </c>
      <c r="D265" t="s">
        <v>18</v>
      </c>
      <c r="E265" t="s">
        <v>18</v>
      </c>
      <c r="F265" t="s">
        <v>19</v>
      </c>
      <c r="G265" t="s">
        <v>27</v>
      </c>
      <c r="I265" t="s">
        <v>46</v>
      </c>
      <c r="K265" t="s">
        <v>33</v>
      </c>
      <c r="L265" t="s">
        <v>24</v>
      </c>
      <c r="M265" t="s">
        <v>41</v>
      </c>
      <c r="N265" t="s">
        <v>17</v>
      </c>
    </row>
    <row r="266" spans="1:15" x14ac:dyDescent="0.2">
      <c r="A266" t="s">
        <v>504</v>
      </c>
      <c r="B266" t="s">
        <v>26</v>
      </c>
      <c r="C266" t="s">
        <v>17</v>
      </c>
      <c r="D266" t="s">
        <v>18</v>
      </c>
      <c r="E266" t="s">
        <v>18</v>
      </c>
      <c r="F266" t="s">
        <v>18</v>
      </c>
      <c r="G266" t="s">
        <v>27</v>
      </c>
      <c r="I266" t="s">
        <v>46</v>
      </c>
      <c r="K266" t="s">
        <v>49</v>
      </c>
      <c r="L266" t="s">
        <v>17</v>
      </c>
      <c r="M266" t="s">
        <v>34</v>
      </c>
      <c r="N266" t="s">
        <v>17</v>
      </c>
      <c r="O266" t="s">
        <v>505</v>
      </c>
    </row>
    <row r="267" spans="1:15" x14ac:dyDescent="0.2">
      <c r="A267" t="s">
        <v>506</v>
      </c>
      <c r="B267" t="s">
        <v>171</v>
      </c>
      <c r="C267" t="s">
        <v>17</v>
      </c>
      <c r="D267" t="s">
        <v>19</v>
      </c>
      <c r="E267" t="s">
        <v>19</v>
      </c>
      <c r="F267" t="s">
        <v>19</v>
      </c>
      <c r="G267" t="s">
        <v>40</v>
      </c>
      <c r="I267" t="s">
        <v>131</v>
      </c>
      <c r="K267" t="s">
        <v>147</v>
      </c>
      <c r="L267" t="s">
        <v>24</v>
      </c>
      <c r="M267" t="s">
        <v>34</v>
      </c>
      <c r="N267" t="s">
        <v>35</v>
      </c>
      <c r="O267" t="s">
        <v>507</v>
      </c>
    </row>
    <row r="268" spans="1:15" x14ac:dyDescent="0.2">
      <c r="A268" t="s">
        <v>508</v>
      </c>
      <c r="B268" t="s">
        <v>66</v>
      </c>
      <c r="C268" t="s">
        <v>17</v>
      </c>
      <c r="D268" t="s">
        <v>116</v>
      </c>
      <c r="E268" t="s">
        <v>19</v>
      </c>
      <c r="F268" t="s">
        <v>19</v>
      </c>
      <c r="G268" t="s">
        <v>27</v>
      </c>
      <c r="I268" t="s">
        <v>131</v>
      </c>
      <c r="K268" t="s">
        <v>74</v>
      </c>
      <c r="L268" t="s">
        <v>17</v>
      </c>
      <c r="M268" t="s">
        <v>23</v>
      </c>
      <c r="N268" t="s">
        <v>24</v>
      </c>
      <c r="O268" t="s">
        <v>509</v>
      </c>
    </row>
    <row r="269" spans="1:15" x14ac:dyDescent="0.2">
      <c r="A269" t="s">
        <v>510</v>
      </c>
      <c r="B269" t="s">
        <v>38</v>
      </c>
      <c r="C269" t="s">
        <v>17</v>
      </c>
      <c r="D269" t="s">
        <v>18</v>
      </c>
      <c r="E269" t="s">
        <v>18</v>
      </c>
      <c r="G269" t="s">
        <v>27</v>
      </c>
      <c r="I269" t="s">
        <v>40</v>
      </c>
      <c r="K269" t="s">
        <v>49</v>
      </c>
      <c r="L269" t="s">
        <v>17</v>
      </c>
      <c r="M269" t="s">
        <v>41</v>
      </c>
      <c r="N269" t="s">
        <v>17</v>
      </c>
    </row>
    <row r="270" spans="1:15" x14ac:dyDescent="0.2">
      <c r="A270" t="s">
        <v>511</v>
      </c>
      <c r="B270" t="s">
        <v>38</v>
      </c>
      <c r="C270" t="s">
        <v>17</v>
      </c>
      <c r="D270" t="s">
        <v>19</v>
      </c>
      <c r="E270" t="s">
        <v>19</v>
      </c>
      <c r="F270" t="s">
        <v>19</v>
      </c>
      <c r="G270" t="s">
        <v>17</v>
      </c>
      <c r="H270" t="s">
        <v>20</v>
      </c>
      <c r="I270" t="s">
        <v>17</v>
      </c>
      <c r="J270" t="s">
        <v>21</v>
      </c>
      <c r="K270" t="s">
        <v>49</v>
      </c>
      <c r="L270" t="s">
        <v>17</v>
      </c>
      <c r="M270" t="s">
        <v>34</v>
      </c>
      <c r="N270" t="s">
        <v>24</v>
      </c>
      <c r="O270" t="s">
        <v>512</v>
      </c>
    </row>
    <row r="271" spans="1:15" x14ac:dyDescent="0.2">
      <c r="A271" t="s">
        <v>513</v>
      </c>
      <c r="B271" t="s">
        <v>38</v>
      </c>
      <c r="C271" t="s">
        <v>17</v>
      </c>
      <c r="D271" t="s">
        <v>18</v>
      </c>
      <c r="E271" t="s">
        <v>18</v>
      </c>
      <c r="F271" t="s">
        <v>116</v>
      </c>
      <c r="G271" t="s">
        <v>27</v>
      </c>
      <c r="I271" t="s">
        <v>40</v>
      </c>
      <c r="K271" t="s">
        <v>55</v>
      </c>
      <c r="L271" t="s">
        <v>24</v>
      </c>
      <c r="M271" t="s">
        <v>41</v>
      </c>
      <c r="N271" t="s">
        <v>35</v>
      </c>
      <c r="O271" t="s">
        <v>514</v>
      </c>
    </row>
    <row r="272" spans="1:15" x14ac:dyDescent="0.2">
      <c r="A272" t="s">
        <v>515</v>
      </c>
      <c r="B272" t="s">
        <v>30</v>
      </c>
      <c r="C272" t="s">
        <v>17</v>
      </c>
      <c r="D272" t="s">
        <v>18</v>
      </c>
      <c r="E272" t="s">
        <v>18</v>
      </c>
      <c r="G272" t="s">
        <v>27</v>
      </c>
      <c r="I272" t="s">
        <v>17</v>
      </c>
      <c r="J272" t="s">
        <v>21</v>
      </c>
      <c r="K272" t="s">
        <v>49</v>
      </c>
      <c r="L272" t="s">
        <v>17</v>
      </c>
      <c r="M272" t="s">
        <v>56</v>
      </c>
      <c r="N272" t="s">
        <v>24</v>
      </c>
    </row>
    <row r="273" spans="1:15" x14ac:dyDescent="0.2">
      <c r="A273" t="s">
        <v>516</v>
      </c>
      <c r="B273" t="s">
        <v>38</v>
      </c>
      <c r="C273" t="s">
        <v>17</v>
      </c>
      <c r="D273" t="s">
        <v>19</v>
      </c>
      <c r="E273" t="s">
        <v>19</v>
      </c>
      <c r="F273" t="s">
        <v>19</v>
      </c>
      <c r="G273" t="s">
        <v>82</v>
      </c>
      <c r="H273" t="s">
        <v>21</v>
      </c>
      <c r="I273" t="s">
        <v>17</v>
      </c>
      <c r="J273" t="s">
        <v>21</v>
      </c>
      <c r="K273" t="s">
        <v>517</v>
      </c>
      <c r="L273" t="s">
        <v>17</v>
      </c>
      <c r="M273" t="s">
        <v>23</v>
      </c>
      <c r="N273" t="s">
        <v>24</v>
      </c>
      <c r="O273" t="s">
        <v>518</v>
      </c>
    </row>
    <row r="274" spans="1:15" x14ac:dyDescent="0.2">
      <c r="A274" t="s">
        <v>519</v>
      </c>
      <c r="B274" t="s">
        <v>38</v>
      </c>
      <c r="C274" t="s">
        <v>17</v>
      </c>
      <c r="D274" t="s">
        <v>19</v>
      </c>
      <c r="E274" t="s">
        <v>19</v>
      </c>
      <c r="F274" t="s">
        <v>19</v>
      </c>
      <c r="G274" t="s">
        <v>40</v>
      </c>
      <c r="I274" t="s">
        <v>40</v>
      </c>
      <c r="K274" t="s">
        <v>22</v>
      </c>
      <c r="L274" t="s">
        <v>17</v>
      </c>
      <c r="M274" t="s">
        <v>56</v>
      </c>
      <c r="N274" t="s">
        <v>28</v>
      </c>
    </row>
    <row r="275" spans="1:15" x14ac:dyDescent="0.2">
      <c r="A275" t="s">
        <v>520</v>
      </c>
      <c r="B275" t="s">
        <v>38</v>
      </c>
      <c r="C275" t="s">
        <v>17</v>
      </c>
      <c r="D275" t="s">
        <v>18</v>
      </c>
      <c r="G275" t="s">
        <v>40</v>
      </c>
      <c r="I275" t="s">
        <v>40</v>
      </c>
      <c r="K275" t="s">
        <v>63</v>
      </c>
      <c r="L275" t="s">
        <v>17</v>
      </c>
      <c r="M275" t="s">
        <v>41</v>
      </c>
      <c r="N275" t="s">
        <v>17</v>
      </c>
    </row>
    <row r="276" spans="1:15" x14ac:dyDescent="0.2">
      <c r="A276" t="s">
        <v>521</v>
      </c>
      <c r="B276" t="s">
        <v>26</v>
      </c>
      <c r="C276" t="s">
        <v>17</v>
      </c>
      <c r="D276" t="s">
        <v>19</v>
      </c>
      <c r="E276" t="s">
        <v>19</v>
      </c>
      <c r="F276" t="s">
        <v>19</v>
      </c>
      <c r="G276" t="s">
        <v>17</v>
      </c>
      <c r="H276" t="s">
        <v>20</v>
      </c>
      <c r="I276" t="s">
        <v>17</v>
      </c>
      <c r="J276" t="s">
        <v>20</v>
      </c>
      <c r="K276" t="s">
        <v>74</v>
      </c>
      <c r="L276" t="s">
        <v>17</v>
      </c>
      <c r="M276" t="s">
        <v>23</v>
      </c>
      <c r="N276" t="s">
        <v>17</v>
      </c>
    </row>
    <row r="277" spans="1:15" x14ac:dyDescent="0.2">
      <c r="A277" t="s">
        <v>522</v>
      </c>
      <c r="B277" t="s">
        <v>38</v>
      </c>
      <c r="C277" t="s">
        <v>17</v>
      </c>
      <c r="D277" t="s">
        <v>19</v>
      </c>
      <c r="E277" t="s">
        <v>19</v>
      </c>
      <c r="F277" t="s">
        <v>19</v>
      </c>
      <c r="G277" t="s">
        <v>17</v>
      </c>
      <c r="H277" t="s">
        <v>20</v>
      </c>
      <c r="I277" t="s">
        <v>17</v>
      </c>
      <c r="J277" t="s">
        <v>20</v>
      </c>
      <c r="K277" t="s">
        <v>22</v>
      </c>
      <c r="L277" t="s">
        <v>17</v>
      </c>
      <c r="M277" t="s">
        <v>41</v>
      </c>
      <c r="N277" t="s">
        <v>17</v>
      </c>
      <c r="O277" t="s">
        <v>523</v>
      </c>
    </row>
    <row r="278" spans="1:15" x14ac:dyDescent="0.2">
      <c r="A278" t="s">
        <v>524</v>
      </c>
      <c r="B278" t="s">
        <v>38</v>
      </c>
      <c r="C278" t="s">
        <v>17</v>
      </c>
      <c r="D278" t="s">
        <v>18</v>
      </c>
      <c r="E278" t="s">
        <v>19</v>
      </c>
      <c r="F278" t="s">
        <v>525</v>
      </c>
      <c r="G278" t="s">
        <v>17</v>
      </c>
      <c r="H278" t="s">
        <v>32</v>
      </c>
      <c r="I278" t="s">
        <v>40</v>
      </c>
      <c r="K278" t="s">
        <v>121</v>
      </c>
      <c r="L278" t="s">
        <v>24</v>
      </c>
      <c r="M278" t="s">
        <v>41</v>
      </c>
      <c r="N278" t="s">
        <v>35</v>
      </c>
    </row>
    <row r="279" spans="1:15" x14ac:dyDescent="0.2">
      <c r="A279" t="s">
        <v>526</v>
      </c>
      <c r="B279" t="s">
        <v>16</v>
      </c>
      <c r="C279" t="s">
        <v>17</v>
      </c>
      <c r="D279" t="s">
        <v>19</v>
      </c>
      <c r="E279" t="s">
        <v>19</v>
      </c>
      <c r="F279" t="s">
        <v>19</v>
      </c>
      <c r="G279" t="s">
        <v>27</v>
      </c>
      <c r="I279" t="s">
        <v>131</v>
      </c>
      <c r="K279" t="s">
        <v>33</v>
      </c>
      <c r="L279" t="s">
        <v>17</v>
      </c>
      <c r="M279" t="s">
        <v>34</v>
      </c>
      <c r="N279" t="s">
        <v>17</v>
      </c>
    </row>
    <row r="280" spans="1:15" x14ac:dyDescent="0.2">
      <c r="A280" t="s">
        <v>527</v>
      </c>
      <c r="B280" t="s">
        <v>38</v>
      </c>
      <c r="C280" t="s">
        <v>17</v>
      </c>
      <c r="D280" t="s">
        <v>19</v>
      </c>
      <c r="E280" t="s">
        <v>19</v>
      </c>
      <c r="F280" t="s">
        <v>19</v>
      </c>
      <c r="G280" t="s">
        <v>17</v>
      </c>
      <c r="H280" t="s">
        <v>32</v>
      </c>
      <c r="I280" t="s">
        <v>40</v>
      </c>
      <c r="K280" t="s">
        <v>33</v>
      </c>
      <c r="L280" t="s">
        <v>17</v>
      </c>
      <c r="M280" t="s">
        <v>34</v>
      </c>
      <c r="N280" t="s">
        <v>17</v>
      </c>
      <c r="O280" t="s">
        <v>528</v>
      </c>
    </row>
    <row r="281" spans="1:15" x14ac:dyDescent="0.2">
      <c r="A281" t="s">
        <v>529</v>
      </c>
      <c r="B281" t="s">
        <v>26</v>
      </c>
      <c r="C281" t="s">
        <v>17</v>
      </c>
      <c r="D281" t="s">
        <v>18</v>
      </c>
      <c r="E281" t="s">
        <v>18</v>
      </c>
      <c r="F281" t="s">
        <v>19</v>
      </c>
      <c r="G281" t="s">
        <v>17</v>
      </c>
      <c r="H281" t="s">
        <v>32</v>
      </c>
      <c r="I281" t="s">
        <v>31</v>
      </c>
      <c r="K281" t="s">
        <v>530</v>
      </c>
      <c r="L281" t="s">
        <v>17</v>
      </c>
      <c r="M281" t="s">
        <v>34</v>
      </c>
      <c r="N281" t="s">
        <v>17</v>
      </c>
      <c r="O281" t="s">
        <v>531</v>
      </c>
    </row>
    <row r="282" spans="1:15" x14ac:dyDescent="0.2">
      <c r="A282" t="s">
        <v>532</v>
      </c>
      <c r="B282" t="s">
        <v>30</v>
      </c>
      <c r="C282" t="s">
        <v>17</v>
      </c>
      <c r="D282" t="s">
        <v>18</v>
      </c>
      <c r="E282" t="s">
        <v>19</v>
      </c>
      <c r="F282" t="s">
        <v>19</v>
      </c>
      <c r="G282" t="s">
        <v>27</v>
      </c>
      <c r="I282" t="s">
        <v>40</v>
      </c>
      <c r="K282" t="s">
        <v>74</v>
      </c>
      <c r="L282" t="s">
        <v>17</v>
      </c>
      <c r="M282" t="s">
        <v>23</v>
      </c>
      <c r="N282" t="s">
        <v>24</v>
      </c>
      <c r="O282" t="s">
        <v>24</v>
      </c>
    </row>
    <row r="283" spans="1:15" x14ac:dyDescent="0.2">
      <c r="A283" t="s">
        <v>533</v>
      </c>
      <c r="B283" t="s">
        <v>26</v>
      </c>
      <c r="C283" t="s">
        <v>17</v>
      </c>
      <c r="D283" t="s">
        <v>18</v>
      </c>
      <c r="E283" t="s">
        <v>18</v>
      </c>
      <c r="F283" t="s">
        <v>18</v>
      </c>
      <c r="G283" t="s">
        <v>27</v>
      </c>
      <c r="I283" t="s">
        <v>40</v>
      </c>
      <c r="K283" t="s">
        <v>33</v>
      </c>
      <c r="L283" t="s">
        <v>17</v>
      </c>
      <c r="M283" t="s">
        <v>34</v>
      </c>
      <c r="N283" t="s">
        <v>17</v>
      </c>
      <c r="O283" t="s">
        <v>534</v>
      </c>
    </row>
    <row r="284" spans="1:15" x14ac:dyDescent="0.2">
      <c r="A284" t="s">
        <v>535</v>
      </c>
      <c r="B284" t="s">
        <v>38</v>
      </c>
      <c r="C284" t="s">
        <v>17</v>
      </c>
      <c r="D284" t="s">
        <v>18</v>
      </c>
      <c r="E284" t="s">
        <v>18</v>
      </c>
      <c r="F284" t="s">
        <v>18</v>
      </c>
      <c r="G284" t="s">
        <v>40</v>
      </c>
      <c r="I284" t="s">
        <v>17</v>
      </c>
      <c r="J284" t="s">
        <v>32</v>
      </c>
      <c r="K284" t="s">
        <v>33</v>
      </c>
      <c r="L284" t="s">
        <v>17</v>
      </c>
      <c r="M284" t="s">
        <v>41</v>
      </c>
      <c r="N284" t="s">
        <v>24</v>
      </c>
    </row>
    <row r="285" spans="1:15" x14ac:dyDescent="0.2">
      <c r="A285" t="s">
        <v>536</v>
      </c>
      <c r="B285" t="s">
        <v>38</v>
      </c>
      <c r="C285" t="s">
        <v>17</v>
      </c>
      <c r="D285" t="s">
        <v>18</v>
      </c>
      <c r="E285" t="s">
        <v>18</v>
      </c>
      <c r="F285" t="s">
        <v>18</v>
      </c>
      <c r="G285" t="s">
        <v>27</v>
      </c>
      <c r="I285" t="s">
        <v>31</v>
      </c>
      <c r="K285" t="s">
        <v>537</v>
      </c>
      <c r="L285" t="s">
        <v>17</v>
      </c>
      <c r="M285" t="s">
        <v>23</v>
      </c>
      <c r="N285" t="s">
        <v>24</v>
      </c>
    </row>
    <row r="286" spans="1:15" x14ac:dyDescent="0.2">
      <c r="A286" t="s">
        <v>538</v>
      </c>
      <c r="B286" t="s">
        <v>38</v>
      </c>
      <c r="C286" t="s">
        <v>17</v>
      </c>
      <c r="D286" t="s">
        <v>18</v>
      </c>
      <c r="E286" t="s">
        <v>18</v>
      </c>
      <c r="F286" t="s">
        <v>18</v>
      </c>
      <c r="G286" t="s">
        <v>85</v>
      </c>
      <c r="I286" t="s">
        <v>46</v>
      </c>
      <c r="K286" t="s">
        <v>22</v>
      </c>
      <c r="L286" t="s">
        <v>17</v>
      </c>
      <c r="M286" t="s">
        <v>34</v>
      </c>
      <c r="N286" t="s">
        <v>17</v>
      </c>
      <c r="O286" t="s">
        <v>539</v>
      </c>
    </row>
    <row r="287" spans="1:15" x14ac:dyDescent="0.2">
      <c r="A287" t="s">
        <v>540</v>
      </c>
      <c r="B287" t="s">
        <v>26</v>
      </c>
      <c r="C287" t="s">
        <v>17</v>
      </c>
      <c r="D287" t="s">
        <v>18</v>
      </c>
      <c r="E287" t="s">
        <v>18</v>
      </c>
      <c r="F287" t="s">
        <v>541</v>
      </c>
      <c r="G287" t="s">
        <v>27</v>
      </c>
      <c r="I287" t="s">
        <v>46</v>
      </c>
      <c r="K287" t="s">
        <v>49</v>
      </c>
      <c r="L287" t="s">
        <v>17</v>
      </c>
      <c r="M287" t="s">
        <v>542</v>
      </c>
      <c r="N287" t="s">
        <v>24</v>
      </c>
      <c r="O287" t="s">
        <v>543</v>
      </c>
    </row>
    <row r="288" spans="1:15" x14ac:dyDescent="0.2">
      <c r="A288" t="s">
        <v>544</v>
      </c>
      <c r="B288" t="s">
        <v>26</v>
      </c>
      <c r="C288" t="s">
        <v>17</v>
      </c>
      <c r="D288" t="s">
        <v>18</v>
      </c>
      <c r="E288" t="s">
        <v>18</v>
      </c>
      <c r="F288" t="s">
        <v>18</v>
      </c>
      <c r="G288" t="s">
        <v>27</v>
      </c>
      <c r="I288" t="s">
        <v>31</v>
      </c>
      <c r="K288" t="s">
        <v>49</v>
      </c>
      <c r="L288" t="s">
        <v>17</v>
      </c>
      <c r="M288" t="s">
        <v>34</v>
      </c>
      <c r="N288" t="s">
        <v>24</v>
      </c>
      <c r="O288" t="s">
        <v>545</v>
      </c>
    </row>
    <row r="289" spans="1:15" x14ac:dyDescent="0.2">
      <c r="A289" t="s">
        <v>546</v>
      </c>
      <c r="B289" t="s">
        <v>38</v>
      </c>
      <c r="C289" t="s">
        <v>17</v>
      </c>
      <c r="D289" t="s">
        <v>189</v>
      </c>
      <c r="E289" t="s">
        <v>189</v>
      </c>
      <c r="F289" t="s">
        <v>18</v>
      </c>
      <c r="G289" t="s">
        <v>27</v>
      </c>
      <c r="I289" t="s">
        <v>17</v>
      </c>
      <c r="J289" t="s">
        <v>54</v>
      </c>
      <c r="K289" t="s">
        <v>49</v>
      </c>
      <c r="L289" t="s">
        <v>17</v>
      </c>
      <c r="M289" t="s">
        <v>56</v>
      </c>
      <c r="N289" t="s">
        <v>24</v>
      </c>
    </row>
    <row r="290" spans="1:15" x14ac:dyDescent="0.2">
      <c r="A290" t="s">
        <v>547</v>
      </c>
      <c r="B290" t="s">
        <v>38</v>
      </c>
      <c r="C290" t="s">
        <v>17</v>
      </c>
      <c r="D290" t="s">
        <v>18</v>
      </c>
      <c r="E290" t="s">
        <v>19</v>
      </c>
      <c r="F290" t="s">
        <v>548</v>
      </c>
      <c r="G290" t="s">
        <v>17</v>
      </c>
      <c r="H290" t="s">
        <v>21</v>
      </c>
      <c r="I290" t="s">
        <v>40</v>
      </c>
      <c r="K290" t="s">
        <v>55</v>
      </c>
      <c r="L290" t="s">
        <v>17</v>
      </c>
      <c r="M290" t="s">
        <v>34</v>
      </c>
      <c r="N290" t="s">
        <v>24</v>
      </c>
      <c r="O290" t="s">
        <v>549</v>
      </c>
    </row>
    <row r="291" spans="1:15" x14ac:dyDescent="0.2">
      <c r="A291" t="s">
        <v>550</v>
      </c>
      <c r="B291" t="s">
        <v>66</v>
      </c>
      <c r="C291" t="s">
        <v>17</v>
      </c>
      <c r="D291" t="s">
        <v>18</v>
      </c>
      <c r="E291" t="s">
        <v>551</v>
      </c>
      <c r="F291" t="s">
        <v>552</v>
      </c>
      <c r="G291" t="s">
        <v>17</v>
      </c>
      <c r="H291" t="s">
        <v>54</v>
      </c>
      <c r="I291" t="s">
        <v>40</v>
      </c>
      <c r="J291" t="s">
        <v>21</v>
      </c>
      <c r="K291" t="s">
        <v>33</v>
      </c>
      <c r="L291" t="s">
        <v>17</v>
      </c>
      <c r="M291" t="s">
        <v>23</v>
      </c>
      <c r="N291" t="s">
        <v>17</v>
      </c>
      <c r="O291" t="s">
        <v>553</v>
      </c>
    </row>
    <row r="292" spans="1:15" x14ac:dyDescent="0.2">
      <c r="A292" t="s">
        <v>554</v>
      </c>
      <c r="B292" t="s">
        <v>30</v>
      </c>
      <c r="C292" t="s">
        <v>17</v>
      </c>
      <c r="D292" t="s">
        <v>19</v>
      </c>
      <c r="E292" t="s">
        <v>19</v>
      </c>
      <c r="F292" t="s">
        <v>19</v>
      </c>
      <c r="G292" t="s">
        <v>27</v>
      </c>
      <c r="I292" t="s">
        <v>17</v>
      </c>
      <c r="J292" t="s">
        <v>21</v>
      </c>
      <c r="K292" t="s">
        <v>74</v>
      </c>
      <c r="L292" t="s">
        <v>17</v>
      </c>
      <c r="M292" t="s">
        <v>34</v>
      </c>
      <c r="N292" t="s">
        <v>17</v>
      </c>
    </row>
    <row r="293" spans="1:15" x14ac:dyDescent="0.2">
      <c r="A293" t="s">
        <v>555</v>
      </c>
      <c r="B293" t="s">
        <v>38</v>
      </c>
      <c r="C293" t="s">
        <v>17</v>
      </c>
      <c r="D293" t="s">
        <v>92</v>
      </c>
      <c r="E293" t="s">
        <v>92</v>
      </c>
      <c r="F293" t="s">
        <v>19</v>
      </c>
      <c r="G293" t="s">
        <v>17</v>
      </c>
      <c r="H293" t="s">
        <v>54</v>
      </c>
      <c r="I293" t="s">
        <v>40</v>
      </c>
      <c r="K293" t="s">
        <v>121</v>
      </c>
      <c r="L293" t="s">
        <v>17</v>
      </c>
      <c r="M293" t="s">
        <v>23</v>
      </c>
      <c r="N293" t="s">
        <v>17</v>
      </c>
    </row>
    <row r="294" spans="1:15" x14ac:dyDescent="0.2">
      <c r="A294" t="s">
        <v>556</v>
      </c>
      <c r="B294" t="s">
        <v>30</v>
      </c>
      <c r="C294" t="s">
        <v>17</v>
      </c>
      <c r="D294" t="s">
        <v>19</v>
      </c>
      <c r="E294" t="s">
        <v>19</v>
      </c>
      <c r="F294" t="s">
        <v>557</v>
      </c>
      <c r="G294" t="s">
        <v>27</v>
      </c>
      <c r="I294" t="s">
        <v>46</v>
      </c>
      <c r="K294" t="s">
        <v>55</v>
      </c>
      <c r="L294" t="s">
        <v>17</v>
      </c>
      <c r="M294" t="s">
        <v>41</v>
      </c>
      <c r="N294" t="s">
        <v>17</v>
      </c>
    </row>
  </sheetData>
  <pageMargins left="0.75" right="0.75" top="1" bottom="1" header="0.5" footer="0.5"/>
  <pageSetup paperSize="9"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7"/>
  <sheetViews>
    <sheetView topLeftCell="A255" workbookViewId="0">
      <selection activeCell="E272" sqref="E272"/>
    </sheetView>
  </sheetViews>
  <sheetFormatPr baseColWidth="10" defaultRowHeight="16" x14ac:dyDescent="0.2"/>
  <cols>
    <col min="2" max="2" width="18.1640625" customWidth="1"/>
    <col min="5" max="5" width="10.83203125" customWidth="1"/>
    <col min="6" max="6" width="9.1640625" customWidth="1"/>
    <col min="7" max="7" width="24.33203125" customWidth="1"/>
    <col min="8" max="8" width="8.6640625" customWidth="1"/>
    <col min="9" max="9" width="10.1640625" customWidth="1"/>
    <col min="11" max="11" width="62" customWidth="1"/>
    <col min="12" max="12" width="5.6640625" customWidth="1"/>
    <col min="13" max="13" width="32.33203125" customWidth="1"/>
    <col min="14" max="14" width="17.33203125" customWidth="1"/>
  </cols>
  <sheetData>
    <row r="1" spans="1:15" x14ac:dyDescent="0.2">
      <c r="A1" t="s">
        <v>60</v>
      </c>
      <c r="B1" t="s">
        <v>30</v>
      </c>
      <c r="C1" t="s">
        <v>17</v>
      </c>
      <c r="D1" t="s">
        <v>18</v>
      </c>
      <c r="E1" t="s">
        <v>18</v>
      </c>
      <c r="F1" t="s">
        <v>19</v>
      </c>
      <c r="G1" t="s">
        <v>27</v>
      </c>
      <c r="I1" t="s">
        <v>31</v>
      </c>
      <c r="J1" t="s">
        <v>32</v>
      </c>
      <c r="K1" t="s">
        <v>61</v>
      </c>
      <c r="L1" t="s">
        <v>24</v>
      </c>
      <c r="M1" t="s">
        <v>34</v>
      </c>
      <c r="N1" s="8" t="s">
        <v>28</v>
      </c>
    </row>
    <row r="2" spans="1:15" x14ac:dyDescent="0.2">
      <c r="A2" t="s">
        <v>441</v>
      </c>
      <c r="B2" t="s">
        <v>38</v>
      </c>
      <c r="C2" t="s">
        <v>17</v>
      </c>
      <c r="D2" t="s">
        <v>19</v>
      </c>
      <c r="E2" t="s">
        <v>19</v>
      </c>
      <c r="F2" t="s">
        <v>19</v>
      </c>
      <c r="G2" t="s">
        <v>40</v>
      </c>
      <c r="K2" t="s">
        <v>125</v>
      </c>
      <c r="L2" t="s">
        <v>24</v>
      </c>
      <c r="M2" t="s">
        <v>23</v>
      </c>
      <c r="N2" t="s">
        <v>35</v>
      </c>
    </row>
    <row r="3" spans="1:15" x14ac:dyDescent="0.2">
      <c r="A3" t="s">
        <v>29</v>
      </c>
      <c r="B3" t="s">
        <v>30</v>
      </c>
      <c r="C3" t="s">
        <v>17</v>
      </c>
      <c r="D3" t="s">
        <v>18</v>
      </c>
      <c r="E3" t="s">
        <v>18</v>
      </c>
      <c r="F3" t="s">
        <v>18</v>
      </c>
      <c r="G3" t="s">
        <v>27</v>
      </c>
      <c r="I3" t="s">
        <v>31</v>
      </c>
      <c r="J3" t="s">
        <v>32</v>
      </c>
      <c r="K3" t="s">
        <v>33</v>
      </c>
      <c r="L3" t="s">
        <v>24</v>
      </c>
      <c r="M3" t="s">
        <v>34</v>
      </c>
      <c r="N3" t="s">
        <v>35</v>
      </c>
      <c r="O3" t="s">
        <v>36</v>
      </c>
    </row>
    <row r="4" spans="1:15" x14ac:dyDescent="0.2">
      <c r="A4" t="s">
        <v>83</v>
      </c>
      <c r="B4" t="s">
        <v>30</v>
      </c>
      <c r="C4" t="s">
        <v>17</v>
      </c>
      <c r="D4" t="s">
        <v>18</v>
      </c>
      <c r="E4" t="s">
        <v>18</v>
      </c>
      <c r="G4" t="s">
        <v>27</v>
      </c>
      <c r="I4" t="s">
        <v>40</v>
      </c>
      <c r="K4" t="s">
        <v>33</v>
      </c>
      <c r="L4" t="s">
        <v>24</v>
      </c>
      <c r="M4" t="s">
        <v>23</v>
      </c>
      <c r="N4" t="s">
        <v>35</v>
      </c>
    </row>
    <row r="5" spans="1:15" x14ac:dyDescent="0.2">
      <c r="A5" t="s">
        <v>87</v>
      </c>
      <c r="B5" t="s">
        <v>66</v>
      </c>
      <c r="C5" t="s">
        <v>17</v>
      </c>
      <c r="D5" t="s">
        <v>18</v>
      </c>
      <c r="E5" t="s">
        <v>18</v>
      </c>
      <c r="G5" t="s">
        <v>85</v>
      </c>
      <c r="I5" t="s">
        <v>40</v>
      </c>
      <c r="K5" t="s">
        <v>33</v>
      </c>
      <c r="L5" t="s">
        <v>24</v>
      </c>
      <c r="M5" t="s">
        <v>23</v>
      </c>
      <c r="N5" t="s">
        <v>35</v>
      </c>
    </row>
    <row r="6" spans="1:15" x14ac:dyDescent="0.2">
      <c r="A6" t="s">
        <v>99</v>
      </c>
      <c r="B6" t="s">
        <v>30</v>
      </c>
      <c r="C6" t="s">
        <v>17</v>
      </c>
      <c r="D6" t="s">
        <v>18</v>
      </c>
      <c r="E6" t="s">
        <v>18</v>
      </c>
      <c r="F6" t="s">
        <v>18</v>
      </c>
      <c r="G6" t="s">
        <v>27</v>
      </c>
      <c r="I6" t="s">
        <v>46</v>
      </c>
      <c r="K6" t="s">
        <v>33</v>
      </c>
      <c r="L6" t="s">
        <v>24</v>
      </c>
      <c r="M6" t="s">
        <v>41</v>
      </c>
      <c r="N6" t="s">
        <v>35</v>
      </c>
    </row>
    <row r="7" spans="1:15" x14ac:dyDescent="0.2">
      <c r="A7" t="s">
        <v>122</v>
      </c>
      <c r="B7" t="s">
        <v>30</v>
      </c>
      <c r="C7" t="s">
        <v>17</v>
      </c>
      <c r="D7" t="s">
        <v>18</v>
      </c>
      <c r="E7" t="s">
        <v>18</v>
      </c>
      <c r="F7" t="s">
        <v>18</v>
      </c>
      <c r="G7" t="s">
        <v>27</v>
      </c>
      <c r="I7" t="s">
        <v>40</v>
      </c>
      <c r="K7" t="s">
        <v>33</v>
      </c>
      <c r="L7" t="s">
        <v>24</v>
      </c>
      <c r="M7" t="s">
        <v>58</v>
      </c>
      <c r="N7" t="s">
        <v>35</v>
      </c>
    </row>
    <row r="8" spans="1:15" x14ac:dyDescent="0.2">
      <c r="A8" t="s">
        <v>170</v>
      </c>
      <c r="B8" s="8" t="s">
        <v>171</v>
      </c>
      <c r="C8" t="s">
        <v>17</v>
      </c>
      <c r="D8" t="s">
        <v>19</v>
      </c>
      <c r="E8" t="s">
        <v>19</v>
      </c>
      <c r="F8" t="s">
        <v>19</v>
      </c>
      <c r="G8" t="s">
        <v>85</v>
      </c>
      <c r="I8" s="8" t="s">
        <v>17</v>
      </c>
      <c r="J8" t="s">
        <v>32</v>
      </c>
      <c r="K8" t="s">
        <v>33</v>
      </c>
      <c r="L8" t="s">
        <v>24</v>
      </c>
      <c r="M8" t="s">
        <v>41</v>
      </c>
      <c r="N8" t="s">
        <v>35</v>
      </c>
    </row>
    <row r="9" spans="1:15" x14ac:dyDescent="0.2">
      <c r="A9" t="s">
        <v>179</v>
      </c>
      <c r="B9" t="s">
        <v>30</v>
      </c>
      <c r="C9" t="s">
        <v>17</v>
      </c>
      <c r="D9" t="s">
        <v>18</v>
      </c>
      <c r="E9" t="s">
        <v>18</v>
      </c>
      <c r="F9" t="s">
        <v>18</v>
      </c>
      <c r="G9" t="s">
        <v>27</v>
      </c>
      <c r="I9" t="s">
        <v>17</v>
      </c>
      <c r="J9" t="s">
        <v>54</v>
      </c>
      <c r="K9" t="s">
        <v>33</v>
      </c>
      <c r="L9" t="s">
        <v>24</v>
      </c>
      <c r="M9" t="s">
        <v>34</v>
      </c>
      <c r="N9" t="s">
        <v>35</v>
      </c>
    </row>
    <row r="10" spans="1:15" x14ac:dyDescent="0.2">
      <c r="A10" t="s">
        <v>206</v>
      </c>
      <c r="B10" t="s">
        <v>30</v>
      </c>
      <c r="C10" t="s">
        <v>17</v>
      </c>
      <c r="D10" t="s">
        <v>18</v>
      </c>
      <c r="E10" t="s">
        <v>18</v>
      </c>
      <c r="F10" t="s">
        <v>18</v>
      </c>
      <c r="G10" t="s">
        <v>27</v>
      </c>
      <c r="I10" t="s">
        <v>31</v>
      </c>
      <c r="K10" t="s">
        <v>33</v>
      </c>
      <c r="L10" t="s">
        <v>24</v>
      </c>
      <c r="M10" t="s">
        <v>41</v>
      </c>
      <c r="N10" t="s">
        <v>35</v>
      </c>
    </row>
    <row r="11" spans="1:15" x14ac:dyDescent="0.2">
      <c r="A11" t="s">
        <v>254</v>
      </c>
      <c r="B11" t="s">
        <v>38</v>
      </c>
      <c r="C11" t="s">
        <v>17</v>
      </c>
      <c r="D11" t="s">
        <v>19</v>
      </c>
      <c r="E11" t="s">
        <v>19</v>
      </c>
      <c r="F11" t="s">
        <v>19</v>
      </c>
      <c r="G11" t="s">
        <v>85</v>
      </c>
      <c r="H11" t="s">
        <v>20</v>
      </c>
      <c r="I11" t="s">
        <v>17</v>
      </c>
      <c r="J11" t="s">
        <v>20</v>
      </c>
      <c r="K11" t="s">
        <v>33</v>
      </c>
      <c r="L11" t="s">
        <v>24</v>
      </c>
      <c r="M11" t="s">
        <v>41</v>
      </c>
      <c r="N11" t="s">
        <v>35</v>
      </c>
    </row>
    <row r="12" spans="1:15" x14ac:dyDescent="0.2">
      <c r="A12" t="s">
        <v>299</v>
      </c>
      <c r="B12" t="s">
        <v>38</v>
      </c>
      <c r="C12" t="s">
        <v>17</v>
      </c>
      <c r="D12" t="s">
        <v>19</v>
      </c>
      <c r="E12" t="s">
        <v>19</v>
      </c>
      <c r="F12" t="s">
        <v>19</v>
      </c>
      <c r="G12" t="s">
        <v>27</v>
      </c>
      <c r="I12" t="s">
        <v>17</v>
      </c>
      <c r="J12" t="s">
        <v>32</v>
      </c>
      <c r="K12" t="s">
        <v>33</v>
      </c>
      <c r="L12" t="s">
        <v>24</v>
      </c>
      <c r="M12" t="s">
        <v>34</v>
      </c>
      <c r="N12" t="s">
        <v>35</v>
      </c>
    </row>
    <row r="13" spans="1:15" x14ac:dyDescent="0.2">
      <c r="A13" t="s">
        <v>334</v>
      </c>
      <c r="B13" t="s">
        <v>26</v>
      </c>
      <c r="C13" t="s">
        <v>17</v>
      </c>
      <c r="D13" t="s">
        <v>19</v>
      </c>
      <c r="E13" t="s">
        <v>19</v>
      </c>
      <c r="F13" t="s">
        <v>19</v>
      </c>
      <c r="G13" t="s">
        <v>27</v>
      </c>
      <c r="I13" t="s">
        <v>40</v>
      </c>
      <c r="K13" t="s">
        <v>33</v>
      </c>
      <c r="L13" t="s">
        <v>24</v>
      </c>
      <c r="M13" t="s">
        <v>56</v>
      </c>
      <c r="N13" t="s">
        <v>35</v>
      </c>
    </row>
    <row r="14" spans="1:15" x14ac:dyDescent="0.2">
      <c r="A14" t="s">
        <v>356</v>
      </c>
      <c r="B14" t="s">
        <v>30</v>
      </c>
      <c r="C14" t="s">
        <v>17</v>
      </c>
      <c r="D14" t="s">
        <v>18</v>
      </c>
      <c r="E14" t="s">
        <v>18</v>
      </c>
      <c r="F14" t="s">
        <v>92</v>
      </c>
      <c r="G14" t="s">
        <v>27</v>
      </c>
      <c r="I14" t="s">
        <v>17</v>
      </c>
      <c r="J14" t="s">
        <v>32</v>
      </c>
      <c r="K14" t="s">
        <v>33</v>
      </c>
      <c r="L14" t="s">
        <v>24</v>
      </c>
      <c r="M14" t="s">
        <v>41</v>
      </c>
      <c r="N14" t="s">
        <v>35</v>
      </c>
    </row>
    <row r="15" spans="1:15" x14ac:dyDescent="0.2">
      <c r="A15" t="s">
        <v>385</v>
      </c>
      <c r="B15" t="s">
        <v>38</v>
      </c>
      <c r="C15" t="s">
        <v>17</v>
      </c>
      <c r="D15" t="s">
        <v>18</v>
      </c>
      <c r="E15" t="s">
        <v>18</v>
      </c>
      <c r="F15" t="s">
        <v>92</v>
      </c>
      <c r="G15" t="s">
        <v>17</v>
      </c>
      <c r="H15" t="s">
        <v>32</v>
      </c>
      <c r="I15" t="s">
        <v>17</v>
      </c>
      <c r="J15" t="s">
        <v>20</v>
      </c>
      <c r="K15" t="s">
        <v>33</v>
      </c>
      <c r="L15" t="s">
        <v>24</v>
      </c>
      <c r="M15" t="s">
        <v>34</v>
      </c>
      <c r="N15" t="s">
        <v>35</v>
      </c>
    </row>
    <row r="16" spans="1:15" x14ac:dyDescent="0.2">
      <c r="A16" t="s">
        <v>392</v>
      </c>
      <c r="B16" t="s">
        <v>26</v>
      </c>
      <c r="C16" t="s">
        <v>17</v>
      </c>
      <c r="D16" t="s">
        <v>18</v>
      </c>
      <c r="E16" t="s">
        <v>18</v>
      </c>
      <c r="F16" t="s">
        <v>18</v>
      </c>
      <c r="G16" t="s">
        <v>27</v>
      </c>
      <c r="I16" t="s">
        <v>17</v>
      </c>
      <c r="J16" t="s">
        <v>32</v>
      </c>
      <c r="K16" t="s">
        <v>33</v>
      </c>
      <c r="L16" t="s">
        <v>24</v>
      </c>
      <c r="M16" t="s">
        <v>58</v>
      </c>
      <c r="N16" t="s">
        <v>35</v>
      </c>
    </row>
    <row r="17" spans="1:15" x14ac:dyDescent="0.2">
      <c r="A17" t="s">
        <v>419</v>
      </c>
      <c r="B17" t="s">
        <v>38</v>
      </c>
      <c r="C17" t="s">
        <v>17</v>
      </c>
      <c r="D17" t="s">
        <v>18</v>
      </c>
      <c r="E17" t="s">
        <v>18</v>
      </c>
      <c r="F17" t="s">
        <v>420</v>
      </c>
      <c r="G17" t="s">
        <v>17</v>
      </c>
      <c r="H17" t="s">
        <v>20</v>
      </c>
      <c r="I17" t="s">
        <v>17</v>
      </c>
      <c r="J17" t="s">
        <v>32</v>
      </c>
      <c r="K17" t="s">
        <v>33</v>
      </c>
      <c r="L17" t="s">
        <v>24</v>
      </c>
      <c r="M17" t="s">
        <v>421</v>
      </c>
      <c r="N17" t="s">
        <v>35</v>
      </c>
      <c r="O17" t="s">
        <v>422</v>
      </c>
    </row>
    <row r="18" spans="1:15" x14ac:dyDescent="0.2">
      <c r="A18" t="s">
        <v>489</v>
      </c>
      <c r="B18" t="s">
        <v>38</v>
      </c>
      <c r="C18" t="s">
        <v>17</v>
      </c>
      <c r="D18" t="s">
        <v>19</v>
      </c>
      <c r="E18" t="s">
        <v>19</v>
      </c>
      <c r="F18" t="s">
        <v>173</v>
      </c>
      <c r="G18" t="s">
        <v>82</v>
      </c>
      <c r="I18" t="s">
        <v>40</v>
      </c>
      <c r="K18" t="s">
        <v>33</v>
      </c>
      <c r="L18" t="s">
        <v>24</v>
      </c>
      <c r="M18" t="s">
        <v>41</v>
      </c>
      <c r="N18" t="s">
        <v>35</v>
      </c>
    </row>
    <row r="19" spans="1:15" x14ac:dyDescent="0.2">
      <c r="A19" t="s">
        <v>493</v>
      </c>
      <c r="B19" t="s">
        <v>324</v>
      </c>
      <c r="C19" t="s">
        <v>17</v>
      </c>
      <c r="D19" t="s">
        <v>18</v>
      </c>
      <c r="E19" t="s">
        <v>18</v>
      </c>
      <c r="F19" t="s">
        <v>18</v>
      </c>
      <c r="G19" t="s">
        <v>27</v>
      </c>
      <c r="I19" t="s">
        <v>40</v>
      </c>
      <c r="K19" t="s">
        <v>33</v>
      </c>
      <c r="L19" t="s">
        <v>24</v>
      </c>
      <c r="M19" t="s">
        <v>34</v>
      </c>
      <c r="N19" t="s">
        <v>35</v>
      </c>
    </row>
    <row r="20" spans="1:15" x14ac:dyDescent="0.2">
      <c r="A20" t="s">
        <v>286</v>
      </c>
      <c r="B20" t="s">
        <v>38</v>
      </c>
      <c r="C20" t="s">
        <v>17</v>
      </c>
      <c r="D20" t="s">
        <v>19</v>
      </c>
      <c r="E20" t="s">
        <v>19</v>
      </c>
      <c r="F20" t="s">
        <v>19</v>
      </c>
      <c r="G20" t="s">
        <v>27</v>
      </c>
      <c r="I20" t="s">
        <v>17</v>
      </c>
      <c r="J20" t="s">
        <v>20</v>
      </c>
      <c r="K20" t="s">
        <v>78</v>
      </c>
      <c r="L20" t="s">
        <v>24</v>
      </c>
      <c r="M20" t="s">
        <v>287</v>
      </c>
      <c r="N20" t="s">
        <v>35</v>
      </c>
    </row>
    <row r="21" spans="1:15" x14ac:dyDescent="0.2">
      <c r="A21" t="s">
        <v>62</v>
      </c>
      <c r="B21" t="s">
        <v>30</v>
      </c>
      <c r="C21" t="s">
        <v>17</v>
      </c>
      <c r="D21" t="s">
        <v>18</v>
      </c>
      <c r="E21" t="s">
        <v>19</v>
      </c>
      <c r="F21" t="s">
        <v>19</v>
      </c>
      <c r="G21" t="s">
        <v>27</v>
      </c>
      <c r="I21" t="s">
        <v>40</v>
      </c>
      <c r="K21" t="s">
        <v>63</v>
      </c>
      <c r="L21" t="s">
        <v>24</v>
      </c>
      <c r="M21" t="s">
        <v>41</v>
      </c>
      <c r="N21" t="s">
        <v>35</v>
      </c>
    </row>
    <row r="22" spans="1:15" x14ac:dyDescent="0.2">
      <c r="A22" t="s">
        <v>188</v>
      </c>
      <c r="B22" t="s">
        <v>38</v>
      </c>
      <c r="C22" t="s">
        <v>17</v>
      </c>
      <c r="D22" t="s">
        <v>18</v>
      </c>
      <c r="E22" t="s">
        <v>189</v>
      </c>
      <c r="F22" t="s">
        <v>189</v>
      </c>
      <c r="G22" t="s">
        <v>27</v>
      </c>
      <c r="I22" t="s">
        <v>31</v>
      </c>
      <c r="K22" t="s">
        <v>63</v>
      </c>
      <c r="L22" t="s">
        <v>24</v>
      </c>
      <c r="M22" t="s">
        <v>23</v>
      </c>
      <c r="N22" t="s">
        <v>35</v>
      </c>
      <c r="O22" t="s">
        <v>190</v>
      </c>
    </row>
    <row r="23" spans="1:15" x14ac:dyDescent="0.2">
      <c r="A23" t="s">
        <v>269</v>
      </c>
      <c r="B23" t="s">
        <v>30</v>
      </c>
      <c r="C23" t="s">
        <v>17</v>
      </c>
      <c r="D23" t="s">
        <v>18</v>
      </c>
      <c r="E23" t="s">
        <v>18</v>
      </c>
      <c r="F23" t="s">
        <v>18</v>
      </c>
      <c r="G23" t="s">
        <v>27</v>
      </c>
      <c r="I23" t="s">
        <v>17</v>
      </c>
      <c r="J23" t="s">
        <v>32</v>
      </c>
      <c r="K23" t="s">
        <v>63</v>
      </c>
      <c r="L23" t="s">
        <v>24</v>
      </c>
      <c r="M23" t="s">
        <v>34</v>
      </c>
      <c r="N23" t="s">
        <v>35</v>
      </c>
    </row>
    <row r="24" spans="1:15" x14ac:dyDescent="0.2">
      <c r="A24" t="s">
        <v>347</v>
      </c>
      <c r="B24" t="s">
        <v>38</v>
      </c>
      <c r="C24" t="s">
        <v>17</v>
      </c>
      <c r="D24" t="s">
        <v>18</v>
      </c>
      <c r="E24" t="s">
        <v>18</v>
      </c>
      <c r="G24" t="s">
        <v>17</v>
      </c>
      <c r="H24" t="s">
        <v>21</v>
      </c>
      <c r="I24" t="s">
        <v>40</v>
      </c>
      <c r="K24" t="s">
        <v>63</v>
      </c>
      <c r="L24" t="s">
        <v>24</v>
      </c>
      <c r="M24" t="s">
        <v>34</v>
      </c>
      <c r="N24" t="s">
        <v>35</v>
      </c>
    </row>
    <row r="25" spans="1:15" x14ac:dyDescent="0.2">
      <c r="A25" t="s">
        <v>374</v>
      </c>
      <c r="B25" t="s">
        <v>38</v>
      </c>
      <c r="C25" t="s">
        <v>17</v>
      </c>
      <c r="D25" t="s">
        <v>18</v>
      </c>
      <c r="E25" t="s">
        <v>18</v>
      </c>
      <c r="F25" t="s">
        <v>18</v>
      </c>
      <c r="G25" t="s">
        <v>40</v>
      </c>
      <c r="I25" t="s">
        <v>40</v>
      </c>
      <c r="K25" t="s">
        <v>63</v>
      </c>
      <c r="L25" t="s">
        <v>24</v>
      </c>
      <c r="M25" t="s">
        <v>58</v>
      </c>
      <c r="N25" t="s">
        <v>35</v>
      </c>
      <c r="O25" t="s">
        <v>375</v>
      </c>
    </row>
    <row r="26" spans="1:15" x14ac:dyDescent="0.2">
      <c r="A26" t="s">
        <v>384</v>
      </c>
      <c r="B26" t="s">
        <v>30</v>
      </c>
      <c r="C26" t="s">
        <v>17</v>
      </c>
      <c r="D26" t="s">
        <v>18</v>
      </c>
      <c r="E26" t="s">
        <v>18</v>
      </c>
      <c r="F26" t="s">
        <v>18</v>
      </c>
      <c r="G26" t="s">
        <v>27</v>
      </c>
      <c r="I26" t="s">
        <v>17</v>
      </c>
      <c r="J26" t="s">
        <v>54</v>
      </c>
      <c r="K26" t="s">
        <v>63</v>
      </c>
      <c r="L26" t="s">
        <v>24</v>
      </c>
      <c r="M26" t="s">
        <v>34</v>
      </c>
      <c r="N26" t="s">
        <v>35</v>
      </c>
    </row>
    <row r="27" spans="1:15" x14ac:dyDescent="0.2">
      <c r="A27" t="s">
        <v>513</v>
      </c>
      <c r="B27" t="s">
        <v>38</v>
      </c>
      <c r="C27" t="s">
        <v>17</v>
      </c>
      <c r="D27" t="s">
        <v>18</v>
      </c>
      <c r="E27" t="s">
        <v>18</v>
      </c>
      <c r="F27" t="s">
        <v>116</v>
      </c>
      <c r="G27" t="s">
        <v>27</v>
      </c>
      <c r="I27" t="s">
        <v>40</v>
      </c>
      <c r="K27" s="8" t="s">
        <v>55</v>
      </c>
      <c r="L27" t="s">
        <v>24</v>
      </c>
      <c r="M27" t="s">
        <v>41</v>
      </c>
      <c r="N27" s="8" t="s">
        <v>35</v>
      </c>
      <c r="O27" t="s">
        <v>514</v>
      </c>
    </row>
    <row r="28" spans="1:15" x14ac:dyDescent="0.2">
      <c r="A28" t="s">
        <v>273</v>
      </c>
      <c r="B28" t="s">
        <v>38</v>
      </c>
      <c r="C28" t="s">
        <v>17</v>
      </c>
      <c r="D28" t="s">
        <v>18</v>
      </c>
      <c r="E28" t="s">
        <v>19</v>
      </c>
      <c r="F28" t="s">
        <v>19</v>
      </c>
      <c r="G28" t="s">
        <v>27</v>
      </c>
      <c r="I28" t="s">
        <v>40</v>
      </c>
      <c r="K28" t="s">
        <v>59</v>
      </c>
      <c r="L28" t="s">
        <v>24</v>
      </c>
      <c r="M28" t="s">
        <v>34</v>
      </c>
      <c r="N28" t="s">
        <v>35</v>
      </c>
      <c r="O28" t="s">
        <v>274</v>
      </c>
    </row>
    <row r="29" spans="1:15" x14ac:dyDescent="0.2">
      <c r="A29" t="s">
        <v>119</v>
      </c>
      <c r="B29" t="s">
        <v>30</v>
      </c>
      <c r="C29" t="s">
        <v>17</v>
      </c>
      <c r="D29" t="s">
        <v>18</v>
      </c>
      <c r="E29" t="s">
        <v>19</v>
      </c>
      <c r="F29" t="s">
        <v>120</v>
      </c>
      <c r="G29" t="s">
        <v>27</v>
      </c>
      <c r="I29" t="s">
        <v>40</v>
      </c>
      <c r="K29" t="s">
        <v>121</v>
      </c>
      <c r="L29" t="s">
        <v>24</v>
      </c>
      <c r="M29" t="s">
        <v>23</v>
      </c>
      <c r="N29" t="s">
        <v>35</v>
      </c>
    </row>
    <row r="30" spans="1:15" x14ac:dyDescent="0.2">
      <c r="A30" s="7" t="s">
        <v>320</v>
      </c>
      <c r="B30" s="7" t="s">
        <v>30</v>
      </c>
      <c r="C30" t="s">
        <v>17</v>
      </c>
      <c r="D30" t="s">
        <v>18</v>
      </c>
      <c r="E30" t="s">
        <v>18</v>
      </c>
      <c r="F30" t="s">
        <v>18</v>
      </c>
      <c r="G30" s="7" t="s">
        <v>27</v>
      </c>
      <c r="I30" s="8" t="s">
        <v>131</v>
      </c>
      <c r="K30" t="s">
        <v>121</v>
      </c>
      <c r="L30" t="s">
        <v>24</v>
      </c>
      <c r="M30" t="s">
        <v>23</v>
      </c>
      <c r="N30" t="s">
        <v>35</v>
      </c>
      <c r="O30" s="7" t="s">
        <v>321</v>
      </c>
    </row>
    <row r="31" spans="1:15" x14ac:dyDescent="0.2">
      <c r="A31" t="s">
        <v>524</v>
      </c>
      <c r="B31" t="s">
        <v>38</v>
      </c>
      <c r="C31" t="s">
        <v>17</v>
      </c>
      <c r="D31" t="s">
        <v>18</v>
      </c>
      <c r="E31" t="s">
        <v>19</v>
      </c>
      <c r="F31" t="s">
        <v>525</v>
      </c>
      <c r="G31" t="s">
        <v>17</v>
      </c>
      <c r="H31" t="s">
        <v>32</v>
      </c>
      <c r="I31" t="s">
        <v>40</v>
      </c>
      <c r="K31" t="s">
        <v>121</v>
      </c>
      <c r="L31" t="s">
        <v>24</v>
      </c>
      <c r="M31" t="s">
        <v>41</v>
      </c>
      <c r="N31" t="s">
        <v>35</v>
      </c>
    </row>
    <row r="32" spans="1:15" x14ac:dyDescent="0.2">
      <c r="A32" s="10" t="s">
        <v>506</v>
      </c>
      <c r="B32" t="s">
        <v>171</v>
      </c>
      <c r="C32" t="s">
        <v>17</v>
      </c>
      <c r="D32" t="s">
        <v>19</v>
      </c>
      <c r="E32" t="s">
        <v>19</v>
      </c>
      <c r="F32" t="s">
        <v>19</v>
      </c>
      <c r="G32" t="s">
        <v>40</v>
      </c>
      <c r="I32" t="s">
        <v>131</v>
      </c>
      <c r="K32" s="8" t="s">
        <v>147</v>
      </c>
      <c r="L32" t="s">
        <v>24</v>
      </c>
      <c r="M32" t="s">
        <v>34</v>
      </c>
      <c r="N32" s="8" t="s">
        <v>35</v>
      </c>
      <c r="O32" t="s">
        <v>507</v>
      </c>
    </row>
    <row r="33" spans="1:15" x14ac:dyDescent="0.2">
      <c r="A33" t="s">
        <v>177</v>
      </c>
      <c r="B33" t="s">
        <v>38</v>
      </c>
      <c r="C33" t="s">
        <v>17</v>
      </c>
      <c r="D33" t="s">
        <v>19</v>
      </c>
      <c r="E33" t="s">
        <v>19</v>
      </c>
      <c r="F33" t="s">
        <v>178</v>
      </c>
      <c r="G33" t="s">
        <v>17</v>
      </c>
      <c r="H33" t="s">
        <v>32</v>
      </c>
      <c r="I33" t="s">
        <v>17</v>
      </c>
      <c r="J33" t="s">
        <v>32</v>
      </c>
      <c r="K33" t="s">
        <v>33</v>
      </c>
      <c r="L33" t="s">
        <v>24</v>
      </c>
      <c r="M33" t="s">
        <v>34</v>
      </c>
      <c r="N33" s="8" t="s">
        <v>24</v>
      </c>
    </row>
    <row r="34" spans="1:15" x14ac:dyDescent="0.2">
      <c r="A34" t="s">
        <v>183</v>
      </c>
      <c r="B34" t="s">
        <v>184</v>
      </c>
      <c r="C34" t="s">
        <v>17</v>
      </c>
      <c r="D34" t="s">
        <v>18</v>
      </c>
      <c r="E34" t="s">
        <v>18</v>
      </c>
      <c r="G34" t="s">
        <v>27</v>
      </c>
      <c r="I34" t="s">
        <v>40</v>
      </c>
      <c r="K34" t="s">
        <v>33</v>
      </c>
      <c r="L34" t="s">
        <v>24</v>
      </c>
      <c r="M34" t="s">
        <v>56</v>
      </c>
      <c r="N34" s="8" t="s">
        <v>24</v>
      </c>
    </row>
    <row r="35" spans="1:15" x14ac:dyDescent="0.2">
      <c r="A35" t="s">
        <v>57</v>
      </c>
      <c r="B35" t="s">
        <v>38</v>
      </c>
      <c r="C35" t="s">
        <v>17</v>
      </c>
      <c r="D35" t="s">
        <v>18</v>
      </c>
      <c r="E35" t="s">
        <v>18</v>
      </c>
      <c r="F35" t="s">
        <v>18</v>
      </c>
      <c r="G35" t="s">
        <v>17</v>
      </c>
      <c r="H35" t="s">
        <v>32</v>
      </c>
      <c r="I35" t="s">
        <v>17</v>
      </c>
      <c r="J35" t="s">
        <v>32</v>
      </c>
      <c r="K35" t="s">
        <v>22</v>
      </c>
      <c r="L35" t="s">
        <v>24</v>
      </c>
      <c r="M35" t="s">
        <v>58</v>
      </c>
      <c r="N35" t="s">
        <v>24</v>
      </c>
    </row>
    <row r="36" spans="1:15" x14ac:dyDescent="0.2">
      <c r="A36" t="s">
        <v>256</v>
      </c>
      <c r="B36" t="s">
        <v>38</v>
      </c>
      <c r="C36" t="s">
        <v>17</v>
      </c>
      <c r="D36" t="s">
        <v>19</v>
      </c>
      <c r="E36" t="s">
        <v>19</v>
      </c>
      <c r="F36" t="s">
        <v>19</v>
      </c>
      <c r="G36" t="s">
        <v>27</v>
      </c>
      <c r="I36" t="s">
        <v>40</v>
      </c>
      <c r="K36" t="s">
        <v>121</v>
      </c>
      <c r="L36" t="s">
        <v>24</v>
      </c>
      <c r="M36" t="s">
        <v>56</v>
      </c>
      <c r="N36" s="8" t="s">
        <v>24</v>
      </c>
    </row>
    <row r="37" spans="1:15" x14ac:dyDescent="0.2">
      <c r="A37" t="s">
        <v>145</v>
      </c>
      <c r="B37" t="s">
        <v>30</v>
      </c>
      <c r="C37" t="s">
        <v>17</v>
      </c>
      <c r="D37" t="s">
        <v>18</v>
      </c>
      <c r="E37" t="s">
        <v>146</v>
      </c>
      <c r="G37" t="s">
        <v>27</v>
      </c>
      <c r="I37" t="s">
        <v>40</v>
      </c>
      <c r="K37" t="s">
        <v>147</v>
      </c>
      <c r="L37" t="s">
        <v>24</v>
      </c>
      <c r="M37" t="s">
        <v>58</v>
      </c>
      <c r="N37" t="s">
        <v>24</v>
      </c>
    </row>
    <row r="38" spans="1:15" x14ac:dyDescent="0.2">
      <c r="A38" t="s">
        <v>224</v>
      </c>
      <c r="B38" t="s">
        <v>66</v>
      </c>
      <c r="C38" t="s">
        <v>17</v>
      </c>
      <c r="D38" t="s">
        <v>19</v>
      </c>
      <c r="E38" t="s">
        <v>19</v>
      </c>
      <c r="F38" t="s">
        <v>19</v>
      </c>
      <c r="G38" t="s">
        <v>27</v>
      </c>
      <c r="I38" t="s">
        <v>17</v>
      </c>
      <c r="J38" t="s">
        <v>32</v>
      </c>
      <c r="K38" t="s">
        <v>33</v>
      </c>
      <c r="L38" t="s">
        <v>24</v>
      </c>
      <c r="M38" t="s">
        <v>34</v>
      </c>
      <c r="N38" s="8" t="s">
        <v>17</v>
      </c>
    </row>
    <row r="39" spans="1:15" x14ac:dyDescent="0.2">
      <c r="A39" t="s">
        <v>310</v>
      </c>
      <c r="B39" t="s">
        <v>30</v>
      </c>
      <c r="C39" t="s">
        <v>17</v>
      </c>
      <c r="D39" t="s">
        <v>18</v>
      </c>
      <c r="E39" t="s">
        <v>18</v>
      </c>
      <c r="F39" t="s">
        <v>18</v>
      </c>
      <c r="G39" t="s">
        <v>27</v>
      </c>
      <c r="I39" t="s">
        <v>40</v>
      </c>
      <c r="K39" t="s">
        <v>33</v>
      </c>
      <c r="L39" t="s">
        <v>24</v>
      </c>
      <c r="M39" t="s">
        <v>23</v>
      </c>
      <c r="N39" s="8" t="s">
        <v>17</v>
      </c>
    </row>
    <row r="40" spans="1:15" x14ac:dyDescent="0.2">
      <c r="A40" t="s">
        <v>335</v>
      </c>
      <c r="B40" t="s">
        <v>26</v>
      </c>
      <c r="C40" t="s">
        <v>17</v>
      </c>
      <c r="D40" t="s">
        <v>18</v>
      </c>
      <c r="E40" t="s">
        <v>18</v>
      </c>
      <c r="G40" t="s">
        <v>27</v>
      </c>
      <c r="I40" t="s">
        <v>46</v>
      </c>
      <c r="K40" t="s">
        <v>33</v>
      </c>
      <c r="L40" t="s">
        <v>24</v>
      </c>
      <c r="M40" t="s">
        <v>67</v>
      </c>
      <c r="N40" s="8" t="s">
        <v>17</v>
      </c>
    </row>
    <row r="41" spans="1:15" x14ac:dyDescent="0.2">
      <c r="A41" t="s">
        <v>503</v>
      </c>
      <c r="B41" t="s">
        <v>30</v>
      </c>
      <c r="C41" t="s">
        <v>17</v>
      </c>
      <c r="D41" t="s">
        <v>18</v>
      </c>
      <c r="E41" t="s">
        <v>18</v>
      </c>
      <c r="F41" t="s">
        <v>19</v>
      </c>
      <c r="G41" t="s">
        <v>27</v>
      </c>
      <c r="I41" t="s">
        <v>46</v>
      </c>
      <c r="K41" t="s">
        <v>33</v>
      </c>
      <c r="L41" t="s">
        <v>24</v>
      </c>
      <c r="M41" t="s">
        <v>41</v>
      </c>
      <c r="N41" s="8" t="s">
        <v>17</v>
      </c>
    </row>
    <row r="42" spans="1:15" x14ac:dyDescent="0.2">
      <c r="A42" t="s">
        <v>322</v>
      </c>
      <c r="B42" t="s">
        <v>66</v>
      </c>
      <c r="C42" t="s">
        <v>17</v>
      </c>
      <c r="D42" t="s">
        <v>18</v>
      </c>
      <c r="E42" t="s">
        <v>18</v>
      </c>
      <c r="F42" t="s">
        <v>18</v>
      </c>
      <c r="G42" t="s">
        <v>17</v>
      </c>
      <c r="H42" t="s">
        <v>32</v>
      </c>
      <c r="I42" t="s">
        <v>17</v>
      </c>
      <c r="J42" t="s">
        <v>21</v>
      </c>
      <c r="K42" t="s">
        <v>74</v>
      </c>
      <c r="L42" t="s">
        <v>24</v>
      </c>
      <c r="M42" t="s">
        <v>23</v>
      </c>
      <c r="N42" t="s">
        <v>17</v>
      </c>
    </row>
    <row r="43" spans="1:15" x14ac:dyDescent="0.2">
      <c r="A43" t="s">
        <v>185</v>
      </c>
      <c r="B43" t="s">
        <v>30</v>
      </c>
      <c r="C43" t="s">
        <v>17</v>
      </c>
      <c r="D43" t="s">
        <v>18</v>
      </c>
      <c r="E43" t="s">
        <v>18</v>
      </c>
      <c r="F43" t="s">
        <v>18</v>
      </c>
      <c r="G43" t="s">
        <v>27</v>
      </c>
      <c r="I43" t="s">
        <v>46</v>
      </c>
      <c r="J43" t="s">
        <v>32</v>
      </c>
      <c r="K43" t="s">
        <v>93</v>
      </c>
      <c r="L43" t="s">
        <v>24</v>
      </c>
      <c r="M43" t="s">
        <v>34</v>
      </c>
      <c r="N43" t="s">
        <v>17</v>
      </c>
    </row>
    <row r="44" spans="1:15" x14ac:dyDescent="0.2">
      <c r="A44" t="s">
        <v>270</v>
      </c>
      <c r="B44" t="s">
        <v>38</v>
      </c>
      <c r="C44" t="s">
        <v>17</v>
      </c>
      <c r="D44" t="s">
        <v>19</v>
      </c>
      <c r="E44" t="s">
        <v>19</v>
      </c>
      <c r="F44" t="s">
        <v>19</v>
      </c>
      <c r="G44" t="s">
        <v>27</v>
      </c>
      <c r="I44" t="s">
        <v>40</v>
      </c>
      <c r="K44" t="s">
        <v>121</v>
      </c>
      <c r="L44" t="s">
        <v>24</v>
      </c>
      <c r="M44" t="s">
        <v>34</v>
      </c>
      <c r="N44" s="8" t="s">
        <v>17</v>
      </c>
      <c r="O44" t="s">
        <v>271</v>
      </c>
    </row>
    <row r="45" spans="1:15" x14ac:dyDescent="0.2">
      <c r="A45" t="s">
        <v>219</v>
      </c>
      <c r="B45" t="s">
        <v>38</v>
      </c>
      <c r="C45" t="s">
        <v>17</v>
      </c>
      <c r="D45" t="s">
        <v>19</v>
      </c>
      <c r="E45" t="s">
        <v>19</v>
      </c>
      <c r="F45" t="s">
        <v>19</v>
      </c>
      <c r="G45" t="s">
        <v>82</v>
      </c>
      <c r="H45" t="s">
        <v>32</v>
      </c>
      <c r="I45" t="s">
        <v>17</v>
      </c>
      <c r="J45" t="s">
        <v>32</v>
      </c>
      <c r="K45" t="s">
        <v>121</v>
      </c>
      <c r="L45" t="s">
        <v>24</v>
      </c>
      <c r="M45" t="s">
        <v>58</v>
      </c>
      <c r="N45" s="8" t="s">
        <v>17</v>
      </c>
    </row>
    <row r="46" spans="1:15" x14ac:dyDescent="0.2">
      <c r="A46" t="s">
        <v>289</v>
      </c>
      <c r="B46" t="s">
        <v>38</v>
      </c>
      <c r="C46" t="s">
        <v>17</v>
      </c>
      <c r="D46" t="s">
        <v>19</v>
      </c>
      <c r="E46" t="s">
        <v>19</v>
      </c>
      <c r="G46" t="s">
        <v>85</v>
      </c>
      <c r="H46" t="s">
        <v>32</v>
      </c>
      <c r="I46" t="s">
        <v>40</v>
      </c>
      <c r="K46" t="s">
        <v>121</v>
      </c>
      <c r="L46" t="s">
        <v>24</v>
      </c>
      <c r="M46" t="s">
        <v>58</v>
      </c>
      <c r="N46" s="8" t="s">
        <v>17</v>
      </c>
    </row>
    <row r="47" spans="1:15" x14ac:dyDescent="0.2">
      <c r="A47" t="s">
        <v>368</v>
      </c>
      <c r="B47" t="s">
        <v>66</v>
      </c>
      <c r="C47" t="s">
        <v>17</v>
      </c>
      <c r="D47" t="s">
        <v>18</v>
      </c>
      <c r="E47" t="s">
        <v>18</v>
      </c>
      <c r="F47" t="s">
        <v>18</v>
      </c>
      <c r="G47" t="s">
        <v>82</v>
      </c>
      <c r="I47" t="s">
        <v>46</v>
      </c>
      <c r="K47" t="s">
        <v>121</v>
      </c>
      <c r="L47" t="s">
        <v>24</v>
      </c>
      <c r="M47" t="s">
        <v>41</v>
      </c>
      <c r="N47" s="8" t="s">
        <v>17</v>
      </c>
    </row>
    <row r="48" spans="1:15" x14ac:dyDescent="0.2">
      <c r="A48" t="s">
        <v>434</v>
      </c>
      <c r="B48" t="s">
        <v>30</v>
      </c>
      <c r="C48" t="s">
        <v>17</v>
      </c>
      <c r="D48" t="s">
        <v>18</v>
      </c>
      <c r="E48" t="s">
        <v>18</v>
      </c>
      <c r="F48" t="s">
        <v>19</v>
      </c>
      <c r="G48" t="s">
        <v>27</v>
      </c>
      <c r="I48" t="s">
        <v>17</v>
      </c>
      <c r="J48" t="s">
        <v>32</v>
      </c>
      <c r="K48" t="s">
        <v>121</v>
      </c>
      <c r="L48" t="s">
        <v>24</v>
      </c>
      <c r="M48" t="s">
        <v>23</v>
      </c>
      <c r="N48" s="8" t="s">
        <v>17</v>
      </c>
      <c r="O48" t="s">
        <v>435</v>
      </c>
    </row>
    <row r="49" spans="1:15" x14ac:dyDescent="0.2">
      <c r="A49" t="s">
        <v>65</v>
      </c>
      <c r="B49" t="s">
        <v>66</v>
      </c>
      <c r="C49" t="s">
        <v>17</v>
      </c>
      <c r="D49" t="s">
        <v>18</v>
      </c>
      <c r="E49" t="s">
        <v>18</v>
      </c>
      <c r="F49" t="s">
        <v>18</v>
      </c>
      <c r="G49" t="s">
        <v>27</v>
      </c>
      <c r="I49" t="s">
        <v>17</v>
      </c>
      <c r="J49" t="s">
        <v>32</v>
      </c>
      <c r="K49" t="s">
        <v>33</v>
      </c>
      <c r="L49" t="s">
        <v>24</v>
      </c>
      <c r="M49" t="s">
        <v>67</v>
      </c>
      <c r="O49" t="s">
        <v>68</v>
      </c>
    </row>
    <row r="50" spans="1:15" x14ac:dyDescent="0.2">
      <c r="A50" t="s">
        <v>159</v>
      </c>
      <c r="B50" t="s">
        <v>38</v>
      </c>
      <c r="C50" t="s">
        <v>17</v>
      </c>
      <c r="D50" t="s">
        <v>19</v>
      </c>
      <c r="G50" t="s">
        <v>40</v>
      </c>
      <c r="I50" t="s">
        <v>40</v>
      </c>
      <c r="K50" t="s">
        <v>33</v>
      </c>
      <c r="L50" t="s">
        <v>24</v>
      </c>
      <c r="M50" t="s">
        <v>34</v>
      </c>
    </row>
    <row r="51" spans="1:15" x14ac:dyDescent="0.2">
      <c r="A51" t="s">
        <v>203</v>
      </c>
      <c r="B51" t="s">
        <v>30</v>
      </c>
      <c r="C51" t="s">
        <v>17</v>
      </c>
      <c r="D51" s="6" t="s">
        <v>189</v>
      </c>
      <c r="E51" t="s">
        <v>19</v>
      </c>
      <c r="G51" t="s">
        <v>27</v>
      </c>
      <c r="I51" t="s">
        <v>40</v>
      </c>
      <c r="K51" t="s">
        <v>33</v>
      </c>
      <c r="L51" t="s">
        <v>24</v>
      </c>
      <c r="M51" t="s">
        <v>34</v>
      </c>
    </row>
    <row r="52" spans="1:15" x14ac:dyDescent="0.2">
      <c r="A52" t="s">
        <v>280</v>
      </c>
      <c r="B52" t="s">
        <v>184</v>
      </c>
      <c r="C52" t="s">
        <v>17</v>
      </c>
      <c r="D52" t="s">
        <v>18</v>
      </c>
      <c r="E52" t="s">
        <v>18</v>
      </c>
      <c r="F52" t="s">
        <v>19</v>
      </c>
      <c r="G52" t="s">
        <v>27</v>
      </c>
      <c r="I52" t="s">
        <v>40</v>
      </c>
      <c r="K52" t="s">
        <v>33</v>
      </c>
      <c r="L52" t="s">
        <v>24</v>
      </c>
      <c r="M52" t="s">
        <v>41</v>
      </c>
      <c r="O52" t="s">
        <v>281</v>
      </c>
    </row>
    <row r="53" spans="1:15" x14ac:dyDescent="0.2">
      <c r="A53" t="s">
        <v>344</v>
      </c>
      <c r="B53" t="s">
        <v>30</v>
      </c>
      <c r="C53" t="s">
        <v>17</v>
      </c>
      <c r="D53" t="s">
        <v>18</v>
      </c>
      <c r="E53" t="s">
        <v>18</v>
      </c>
      <c r="F53" t="s">
        <v>19</v>
      </c>
      <c r="G53" t="s">
        <v>27</v>
      </c>
      <c r="I53" t="s">
        <v>17</v>
      </c>
      <c r="J53" t="s">
        <v>20</v>
      </c>
      <c r="K53" t="s">
        <v>33</v>
      </c>
      <c r="L53" t="s">
        <v>24</v>
      </c>
      <c r="M53" t="s">
        <v>58</v>
      </c>
      <c r="O53" t="s">
        <v>345</v>
      </c>
    </row>
    <row r="54" spans="1:15" x14ac:dyDescent="0.2">
      <c r="A54" t="s">
        <v>200</v>
      </c>
      <c r="B54" t="s">
        <v>38</v>
      </c>
      <c r="C54" t="s">
        <v>17</v>
      </c>
      <c r="D54" t="s">
        <v>18</v>
      </c>
      <c r="E54" t="s">
        <v>201</v>
      </c>
      <c r="F54" t="s">
        <v>18</v>
      </c>
      <c r="G54" t="s">
        <v>85</v>
      </c>
      <c r="I54" t="s">
        <v>17</v>
      </c>
      <c r="J54" t="s">
        <v>32</v>
      </c>
      <c r="K54" s="8" t="s">
        <v>202</v>
      </c>
      <c r="L54" t="s">
        <v>24</v>
      </c>
      <c r="M54" t="s">
        <v>34</v>
      </c>
    </row>
    <row r="55" spans="1:15" x14ac:dyDescent="0.2">
      <c r="A55" t="s">
        <v>484</v>
      </c>
      <c r="B55" t="s">
        <v>30</v>
      </c>
      <c r="C55" t="s">
        <v>17</v>
      </c>
      <c r="D55" s="6" t="s">
        <v>92</v>
      </c>
      <c r="E55" t="s">
        <v>18</v>
      </c>
      <c r="G55" t="s">
        <v>27</v>
      </c>
      <c r="I55" t="s">
        <v>40</v>
      </c>
      <c r="K55" t="s">
        <v>121</v>
      </c>
      <c r="L55" t="s">
        <v>24</v>
      </c>
      <c r="M55" t="s">
        <v>34</v>
      </c>
    </row>
    <row r="56" spans="1:15" x14ac:dyDescent="0.2">
      <c r="A56" t="s">
        <v>0</v>
      </c>
      <c r="B56" t="s">
        <v>1</v>
      </c>
      <c r="C56" t="s">
        <v>2</v>
      </c>
      <c r="D56" t="s">
        <v>3</v>
      </c>
      <c r="E56" t="s">
        <v>4</v>
      </c>
      <c r="F56" t="s">
        <v>5</v>
      </c>
      <c r="G56" t="s">
        <v>6</v>
      </c>
      <c r="H56" t="s">
        <v>7</v>
      </c>
      <c r="I56" t="s">
        <v>8</v>
      </c>
      <c r="J56" t="s">
        <v>9</v>
      </c>
      <c r="K56" t="s">
        <v>10</v>
      </c>
      <c r="L56" t="s">
        <v>11</v>
      </c>
      <c r="M56" t="s">
        <v>12</v>
      </c>
      <c r="N56" t="s">
        <v>13</v>
      </c>
      <c r="O56" t="s">
        <v>14</v>
      </c>
    </row>
    <row r="57" spans="1:15" x14ac:dyDescent="0.2">
      <c r="A57" t="s">
        <v>44</v>
      </c>
      <c r="B57" t="s">
        <v>30</v>
      </c>
      <c r="C57" t="s">
        <v>17</v>
      </c>
      <c r="D57" t="s">
        <v>18</v>
      </c>
      <c r="E57" t="s">
        <v>18</v>
      </c>
      <c r="F57" t="s">
        <v>18</v>
      </c>
      <c r="G57" t="s">
        <v>27</v>
      </c>
      <c r="I57" t="s">
        <v>17</v>
      </c>
      <c r="J57" t="s">
        <v>32</v>
      </c>
      <c r="K57" t="s">
        <v>33</v>
      </c>
      <c r="L57" t="s">
        <v>17</v>
      </c>
      <c r="M57" t="s">
        <v>34</v>
      </c>
      <c r="N57" t="s">
        <v>28</v>
      </c>
    </row>
    <row r="58" spans="1:15" x14ac:dyDescent="0.2">
      <c r="A58" t="s">
        <v>112</v>
      </c>
      <c r="B58" t="s">
        <v>38</v>
      </c>
      <c r="C58" t="s">
        <v>17</v>
      </c>
      <c r="D58" t="s">
        <v>18</v>
      </c>
      <c r="E58" t="s">
        <v>18</v>
      </c>
      <c r="F58" t="s">
        <v>92</v>
      </c>
      <c r="G58" t="s">
        <v>27</v>
      </c>
      <c r="I58" t="s">
        <v>17</v>
      </c>
      <c r="J58" t="s">
        <v>20</v>
      </c>
      <c r="K58" t="s">
        <v>33</v>
      </c>
      <c r="L58" t="s">
        <v>17</v>
      </c>
      <c r="M58" t="s">
        <v>34</v>
      </c>
      <c r="N58" t="s">
        <v>28</v>
      </c>
    </row>
    <row r="59" spans="1:15" x14ac:dyDescent="0.2">
      <c r="A59" t="s">
        <v>182</v>
      </c>
      <c r="B59" t="s">
        <v>66</v>
      </c>
      <c r="C59" t="s">
        <v>17</v>
      </c>
      <c r="D59" t="s">
        <v>18</v>
      </c>
      <c r="E59" t="s">
        <v>19</v>
      </c>
      <c r="F59" t="s">
        <v>19</v>
      </c>
      <c r="G59" t="s">
        <v>17</v>
      </c>
      <c r="H59" t="s">
        <v>54</v>
      </c>
      <c r="I59" t="s">
        <v>17</v>
      </c>
      <c r="J59" t="s">
        <v>21</v>
      </c>
      <c r="K59" t="s">
        <v>33</v>
      </c>
      <c r="L59" t="s">
        <v>17</v>
      </c>
      <c r="M59" t="s">
        <v>34</v>
      </c>
      <c r="N59" t="s">
        <v>28</v>
      </c>
    </row>
    <row r="60" spans="1:15" x14ac:dyDescent="0.2">
      <c r="A60" t="s">
        <v>237</v>
      </c>
      <c r="B60" t="s">
        <v>30</v>
      </c>
      <c r="C60" t="s">
        <v>17</v>
      </c>
      <c r="D60" t="s">
        <v>18</v>
      </c>
      <c r="E60" t="s">
        <v>18</v>
      </c>
      <c r="F60" t="s">
        <v>18</v>
      </c>
      <c r="G60" t="s">
        <v>27</v>
      </c>
      <c r="I60" t="s">
        <v>17</v>
      </c>
      <c r="J60" t="s">
        <v>20</v>
      </c>
      <c r="K60" t="s">
        <v>33</v>
      </c>
      <c r="L60" t="s">
        <v>17</v>
      </c>
      <c r="M60" t="s">
        <v>67</v>
      </c>
      <c r="N60" t="s">
        <v>28</v>
      </c>
    </row>
    <row r="61" spans="1:15" x14ac:dyDescent="0.2">
      <c r="A61" t="s">
        <v>439</v>
      </c>
      <c r="B61" t="s">
        <v>38</v>
      </c>
      <c r="C61" t="s">
        <v>17</v>
      </c>
      <c r="D61" t="s">
        <v>18</v>
      </c>
      <c r="E61" t="s">
        <v>19</v>
      </c>
      <c r="F61" t="s">
        <v>19</v>
      </c>
      <c r="G61" t="s">
        <v>40</v>
      </c>
      <c r="I61" t="s">
        <v>17</v>
      </c>
      <c r="J61" t="s">
        <v>54</v>
      </c>
      <c r="K61" t="s">
        <v>33</v>
      </c>
      <c r="L61" t="s">
        <v>17</v>
      </c>
      <c r="M61" t="s">
        <v>440</v>
      </c>
      <c r="N61" t="s">
        <v>28</v>
      </c>
    </row>
    <row r="62" spans="1:15" x14ac:dyDescent="0.2">
      <c r="A62" t="s">
        <v>388</v>
      </c>
      <c r="B62" t="s">
        <v>38</v>
      </c>
      <c r="C62" t="s">
        <v>17</v>
      </c>
      <c r="D62" s="6" t="s">
        <v>92</v>
      </c>
      <c r="E62" t="s">
        <v>19</v>
      </c>
      <c r="F62" t="s">
        <v>19</v>
      </c>
      <c r="G62" t="s">
        <v>17</v>
      </c>
      <c r="H62" t="s">
        <v>21</v>
      </c>
      <c r="I62" t="s">
        <v>17</v>
      </c>
      <c r="J62" t="s">
        <v>21</v>
      </c>
      <c r="K62" t="s">
        <v>74</v>
      </c>
      <c r="L62" t="s">
        <v>17</v>
      </c>
      <c r="M62" t="s">
        <v>389</v>
      </c>
      <c r="N62" t="s">
        <v>28</v>
      </c>
      <c r="O62" t="s">
        <v>390</v>
      </c>
    </row>
    <row r="63" spans="1:15" x14ac:dyDescent="0.2">
      <c r="A63" t="s">
        <v>151</v>
      </c>
      <c r="B63" t="s">
        <v>38</v>
      </c>
      <c r="C63" t="s">
        <v>17</v>
      </c>
      <c r="D63" t="s">
        <v>19</v>
      </c>
      <c r="E63" t="s">
        <v>19</v>
      </c>
      <c r="G63" t="s">
        <v>27</v>
      </c>
      <c r="I63" t="s">
        <v>40</v>
      </c>
      <c r="K63" t="s">
        <v>49</v>
      </c>
      <c r="L63" t="s">
        <v>17</v>
      </c>
      <c r="M63" t="s">
        <v>34</v>
      </c>
      <c r="N63" t="s">
        <v>28</v>
      </c>
    </row>
    <row r="64" spans="1:15" x14ac:dyDescent="0.2">
      <c r="A64" t="s">
        <v>387</v>
      </c>
      <c r="B64" t="s">
        <v>26</v>
      </c>
      <c r="C64" t="s">
        <v>17</v>
      </c>
      <c r="D64" t="s">
        <v>18</v>
      </c>
      <c r="E64" t="s">
        <v>18</v>
      </c>
      <c r="F64" t="s">
        <v>18</v>
      </c>
      <c r="G64" t="s">
        <v>27</v>
      </c>
      <c r="I64" t="s">
        <v>40</v>
      </c>
      <c r="K64" t="s">
        <v>49</v>
      </c>
      <c r="L64" t="s">
        <v>17</v>
      </c>
      <c r="M64" t="s">
        <v>56</v>
      </c>
      <c r="N64" t="s">
        <v>28</v>
      </c>
    </row>
    <row r="65" spans="1:15" x14ac:dyDescent="0.2">
      <c r="A65" t="s">
        <v>143</v>
      </c>
      <c r="B65" t="s">
        <v>30</v>
      </c>
      <c r="C65" t="s">
        <v>17</v>
      </c>
      <c r="D65" t="s">
        <v>19</v>
      </c>
      <c r="E65" t="s">
        <v>19</v>
      </c>
      <c r="F65" t="s">
        <v>19</v>
      </c>
      <c r="G65" t="s">
        <v>27</v>
      </c>
      <c r="I65" t="s">
        <v>40</v>
      </c>
      <c r="K65" t="s">
        <v>93</v>
      </c>
      <c r="L65" t="s">
        <v>17</v>
      </c>
      <c r="M65" t="s">
        <v>67</v>
      </c>
      <c r="N65" t="s">
        <v>28</v>
      </c>
    </row>
    <row r="66" spans="1:15" x14ac:dyDescent="0.2">
      <c r="A66" t="s">
        <v>114</v>
      </c>
      <c r="B66" t="s">
        <v>30</v>
      </c>
      <c r="C66" t="s">
        <v>17</v>
      </c>
      <c r="D66" t="s">
        <v>18</v>
      </c>
      <c r="E66" t="s">
        <v>18</v>
      </c>
      <c r="F66" t="s">
        <v>18</v>
      </c>
      <c r="G66" t="s">
        <v>27</v>
      </c>
      <c r="I66" t="s">
        <v>17</v>
      </c>
      <c r="J66" t="s">
        <v>54</v>
      </c>
      <c r="K66" t="s">
        <v>63</v>
      </c>
      <c r="L66" t="s">
        <v>17</v>
      </c>
      <c r="M66" t="s">
        <v>23</v>
      </c>
      <c r="N66" t="s">
        <v>28</v>
      </c>
    </row>
    <row r="67" spans="1:15" x14ac:dyDescent="0.2">
      <c r="A67" t="s">
        <v>139</v>
      </c>
      <c r="B67" t="s">
        <v>30</v>
      </c>
      <c r="C67" t="s">
        <v>17</v>
      </c>
      <c r="D67" t="s">
        <v>18</v>
      </c>
      <c r="E67" t="s">
        <v>18</v>
      </c>
      <c r="F67" t="s">
        <v>18</v>
      </c>
      <c r="G67" t="s">
        <v>27</v>
      </c>
      <c r="I67" t="s">
        <v>17</v>
      </c>
      <c r="J67" t="s">
        <v>54</v>
      </c>
      <c r="K67" t="s">
        <v>63</v>
      </c>
      <c r="L67" t="s">
        <v>17</v>
      </c>
      <c r="M67" t="s">
        <v>34</v>
      </c>
      <c r="N67" t="s">
        <v>28</v>
      </c>
    </row>
    <row r="68" spans="1:15" x14ac:dyDescent="0.2">
      <c r="A68" t="s">
        <v>378</v>
      </c>
      <c r="B68" t="s">
        <v>38</v>
      </c>
      <c r="C68" t="s">
        <v>17</v>
      </c>
      <c r="D68" t="s">
        <v>18</v>
      </c>
      <c r="E68" t="s">
        <v>19</v>
      </c>
      <c r="F68" t="s">
        <v>19</v>
      </c>
      <c r="G68" t="s">
        <v>17</v>
      </c>
      <c r="H68" t="s">
        <v>20</v>
      </c>
      <c r="I68" t="s">
        <v>17</v>
      </c>
      <c r="J68" t="s">
        <v>20</v>
      </c>
      <c r="K68" t="s">
        <v>63</v>
      </c>
      <c r="L68" t="s">
        <v>17</v>
      </c>
      <c r="M68" t="s">
        <v>23</v>
      </c>
      <c r="N68" t="s">
        <v>28</v>
      </c>
      <c r="O68" t="s">
        <v>379</v>
      </c>
    </row>
    <row r="69" spans="1:15" x14ac:dyDescent="0.2">
      <c r="A69" t="s">
        <v>415</v>
      </c>
      <c r="B69" t="s">
        <v>38</v>
      </c>
      <c r="C69" t="s">
        <v>17</v>
      </c>
      <c r="D69" t="s">
        <v>18</v>
      </c>
      <c r="E69" t="s">
        <v>18</v>
      </c>
      <c r="F69" t="s">
        <v>18</v>
      </c>
      <c r="G69" t="s">
        <v>27</v>
      </c>
      <c r="I69" t="s">
        <v>46</v>
      </c>
      <c r="J69" t="s">
        <v>20</v>
      </c>
      <c r="K69" t="s">
        <v>63</v>
      </c>
      <c r="L69" t="s">
        <v>17</v>
      </c>
      <c r="M69" t="s">
        <v>34</v>
      </c>
      <c r="N69" t="s">
        <v>28</v>
      </c>
    </row>
    <row r="70" spans="1:15" x14ac:dyDescent="0.2">
      <c r="A70" t="s">
        <v>25</v>
      </c>
      <c r="B70" t="s">
        <v>26</v>
      </c>
      <c r="C70" t="s">
        <v>17</v>
      </c>
      <c r="D70" t="s">
        <v>18</v>
      </c>
      <c r="E70" t="s">
        <v>18</v>
      </c>
      <c r="F70" t="s">
        <v>18</v>
      </c>
      <c r="G70" t="s">
        <v>27</v>
      </c>
      <c r="I70" t="s">
        <v>17</v>
      </c>
      <c r="J70" t="s">
        <v>20</v>
      </c>
      <c r="K70" t="s">
        <v>22</v>
      </c>
      <c r="L70" t="s">
        <v>17</v>
      </c>
      <c r="M70" t="s">
        <v>23</v>
      </c>
      <c r="N70" t="s">
        <v>28</v>
      </c>
    </row>
    <row r="71" spans="1:15" x14ac:dyDescent="0.2">
      <c r="A71" t="s">
        <v>111</v>
      </c>
      <c r="B71" t="s">
        <v>16</v>
      </c>
      <c r="C71" t="s">
        <v>17</v>
      </c>
      <c r="D71" t="s">
        <v>18</v>
      </c>
      <c r="F71" t="s">
        <v>18</v>
      </c>
      <c r="G71" t="s">
        <v>40</v>
      </c>
      <c r="I71" t="s">
        <v>17</v>
      </c>
      <c r="J71" t="s">
        <v>32</v>
      </c>
      <c r="K71" t="s">
        <v>22</v>
      </c>
      <c r="L71" t="s">
        <v>17</v>
      </c>
      <c r="M71" t="s">
        <v>67</v>
      </c>
      <c r="N71" t="s">
        <v>28</v>
      </c>
    </row>
    <row r="72" spans="1:15" x14ac:dyDescent="0.2">
      <c r="A72" t="s">
        <v>154</v>
      </c>
      <c r="B72" t="s">
        <v>26</v>
      </c>
      <c r="C72" t="s">
        <v>17</v>
      </c>
      <c r="D72" t="s">
        <v>18</v>
      </c>
      <c r="E72" t="s">
        <v>18</v>
      </c>
      <c r="G72" t="s">
        <v>27</v>
      </c>
      <c r="I72" t="s">
        <v>40</v>
      </c>
      <c r="K72" t="s">
        <v>22</v>
      </c>
      <c r="L72" t="s">
        <v>17</v>
      </c>
      <c r="M72" t="s">
        <v>34</v>
      </c>
      <c r="N72" t="s">
        <v>28</v>
      </c>
    </row>
    <row r="73" spans="1:15" x14ac:dyDescent="0.2">
      <c r="A73" t="s">
        <v>519</v>
      </c>
      <c r="B73" t="s">
        <v>38</v>
      </c>
      <c r="C73" t="s">
        <v>17</v>
      </c>
      <c r="D73" t="s">
        <v>19</v>
      </c>
      <c r="E73" t="s">
        <v>19</v>
      </c>
      <c r="F73" t="s">
        <v>19</v>
      </c>
      <c r="G73" t="s">
        <v>40</v>
      </c>
      <c r="I73" t="s">
        <v>40</v>
      </c>
      <c r="K73" t="s">
        <v>22</v>
      </c>
      <c r="L73" t="s">
        <v>17</v>
      </c>
      <c r="M73" t="s">
        <v>56</v>
      </c>
      <c r="N73" t="s">
        <v>28</v>
      </c>
    </row>
    <row r="74" spans="1:15" x14ac:dyDescent="0.2">
      <c r="A74" t="s">
        <v>53</v>
      </c>
      <c r="B74" t="s">
        <v>38</v>
      </c>
      <c r="C74" t="s">
        <v>17</v>
      </c>
      <c r="D74" t="s">
        <v>18</v>
      </c>
      <c r="E74" t="s">
        <v>18</v>
      </c>
      <c r="G74" t="s">
        <v>17</v>
      </c>
      <c r="H74" t="s">
        <v>54</v>
      </c>
      <c r="I74" t="s">
        <v>40</v>
      </c>
      <c r="K74" t="s">
        <v>55</v>
      </c>
      <c r="L74" t="s">
        <v>17</v>
      </c>
      <c r="M74" t="s">
        <v>56</v>
      </c>
      <c r="N74" t="s">
        <v>28</v>
      </c>
    </row>
    <row r="75" spans="1:15" x14ac:dyDescent="0.2">
      <c r="A75" t="s">
        <v>113</v>
      </c>
      <c r="B75" t="s">
        <v>26</v>
      </c>
      <c r="C75" t="s">
        <v>17</v>
      </c>
      <c r="D75" t="s">
        <v>18</v>
      </c>
      <c r="E75" t="s">
        <v>18</v>
      </c>
      <c r="F75" t="s">
        <v>18</v>
      </c>
      <c r="G75" t="s">
        <v>27</v>
      </c>
      <c r="I75" t="s">
        <v>31</v>
      </c>
      <c r="K75" t="s">
        <v>55</v>
      </c>
      <c r="L75" t="s">
        <v>17</v>
      </c>
      <c r="M75" t="s">
        <v>56</v>
      </c>
      <c r="N75" t="s">
        <v>28</v>
      </c>
    </row>
    <row r="76" spans="1:15" x14ac:dyDescent="0.2">
      <c r="A76" t="s">
        <v>459</v>
      </c>
      <c r="B76" t="s">
        <v>38</v>
      </c>
      <c r="C76" t="s">
        <v>17</v>
      </c>
      <c r="D76" t="s">
        <v>18</v>
      </c>
      <c r="E76" t="s">
        <v>18</v>
      </c>
      <c r="F76" t="s">
        <v>18</v>
      </c>
      <c r="G76" t="s">
        <v>17</v>
      </c>
      <c r="H76" t="s">
        <v>32</v>
      </c>
      <c r="I76" t="s">
        <v>17</v>
      </c>
      <c r="J76" t="s">
        <v>20</v>
      </c>
      <c r="K76" t="s">
        <v>55</v>
      </c>
      <c r="L76" t="s">
        <v>17</v>
      </c>
      <c r="M76" t="s">
        <v>41</v>
      </c>
      <c r="N76" t="s">
        <v>28</v>
      </c>
      <c r="O76" t="s">
        <v>460</v>
      </c>
    </row>
    <row r="77" spans="1:15" x14ac:dyDescent="0.2">
      <c r="A77" t="s">
        <v>258</v>
      </c>
      <c r="B77" t="s">
        <v>30</v>
      </c>
      <c r="C77" t="s">
        <v>17</v>
      </c>
      <c r="D77" t="s">
        <v>18</v>
      </c>
      <c r="E77" t="s">
        <v>18</v>
      </c>
      <c r="F77" t="s">
        <v>18</v>
      </c>
      <c r="G77" t="s">
        <v>27</v>
      </c>
      <c r="I77" t="s">
        <v>17</v>
      </c>
      <c r="J77" t="s">
        <v>32</v>
      </c>
      <c r="K77" t="s">
        <v>59</v>
      </c>
      <c r="L77" t="s">
        <v>17</v>
      </c>
      <c r="M77" t="s">
        <v>34</v>
      </c>
      <c r="N77" t="s">
        <v>28</v>
      </c>
    </row>
    <row r="78" spans="1:15" x14ac:dyDescent="0.2">
      <c r="A78" t="s">
        <v>109</v>
      </c>
      <c r="B78" t="s">
        <v>38</v>
      </c>
      <c r="C78" t="s">
        <v>17</v>
      </c>
      <c r="D78" t="s">
        <v>18</v>
      </c>
      <c r="E78" t="s">
        <v>18</v>
      </c>
      <c r="F78" t="s">
        <v>18</v>
      </c>
      <c r="G78" t="s">
        <v>27</v>
      </c>
      <c r="I78" t="s">
        <v>40</v>
      </c>
      <c r="K78" t="s">
        <v>86</v>
      </c>
      <c r="L78" t="s">
        <v>17</v>
      </c>
      <c r="M78" t="s">
        <v>34</v>
      </c>
      <c r="N78" t="s">
        <v>28</v>
      </c>
    </row>
    <row r="79" spans="1:15" x14ac:dyDescent="0.2">
      <c r="A79" t="s">
        <v>365</v>
      </c>
      <c r="B79" t="s">
        <v>30</v>
      </c>
      <c r="C79" t="s">
        <v>17</v>
      </c>
      <c r="D79" t="s">
        <v>18</v>
      </c>
      <c r="E79" t="s">
        <v>18</v>
      </c>
      <c r="F79" t="s">
        <v>19</v>
      </c>
      <c r="G79" t="s">
        <v>27</v>
      </c>
      <c r="I79" t="s">
        <v>17</v>
      </c>
      <c r="J79" t="s">
        <v>32</v>
      </c>
      <c r="K79" t="s">
        <v>366</v>
      </c>
      <c r="L79" t="s">
        <v>17</v>
      </c>
      <c r="M79" t="s">
        <v>23</v>
      </c>
      <c r="N79" t="s">
        <v>28</v>
      </c>
      <c r="O79" t="s">
        <v>367</v>
      </c>
    </row>
    <row r="80" spans="1:15" x14ac:dyDescent="0.2">
      <c r="A80" t="s">
        <v>343</v>
      </c>
      <c r="B80" t="s">
        <v>324</v>
      </c>
      <c r="C80" t="s">
        <v>17</v>
      </c>
      <c r="D80" t="s">
        <v>18</v>
      </c>
      <c r="E80" t="s">
        <v>107</v>
      </c>
      <c r="F80" t="s">
        <v>173</v>
      </c>
      <c r="G80" t="s">
        <v>27</v>
      </c>
      <c r="I80" t="s">
        <v>40</v>
      </c>
      <c r="K80" t="s">
        <v>121</v>
      </c>
      <c r="L80" t="s">
        <v>17</v>
      </c>
      <c r="M80" t="s">
        <v>67</v>
      </c>
      <c r="N80" t="s">
        <v>28</v>
      </c>
    </row>
    <row r="81" spans="1:15" x14ac:dyDescent="0.2">
      <c r="A81" t="s">
        <v>162</v>
      </c>
      <c r="B81" t="s">
        <v>30</v>
      </c>
      <c r="C81" t="s">
        <v>17</v>
      </c>
      <c r="D81" t="s">
        <v>19</v>
      </c>
      <c r="E81" t="s">
        <v>19</v>
      </c>
      <c r="F81" t="s">
        <v>19</v>
      </c>
      <c r="G81" t="s">
        <v>27</v>
      </c>
      <c r="I81" t="s">
        <v>17</v>
      </c>
      <c r="J81" t="s">
        <v>32</v>
      </c>
      <c r="K81" t="s">
        <v>33</v>
      </c>
      <c r="L81" t="s">
        <v>17</v>
      </c>
      <c r="M81" t="s">
        <v>41</v>
      </c>
      <c r="N81" s="8" t="s">
        <v>35</v>
      </c>
    </row>
    <row r="82" spans="1:15" x14ac:dyDescent="0.2">
      <c r="A82" t="s">
        <v>248</v>
      </c>
      <c r="B82" t="s">
        <v>30</v>
      </c>
      <c r="C82" t="s">
        <v>17</v>
      </c>
      <c r="D82" t="s">
        <v>18</v>
      </c>
      <c r="E82" t="s">
        <v>18</v>
      </c>
      <c r="F82" t="s">
        <v>116</v>
      </c>
      <c r="G82" t="s">
        <v>27</v>
      </c>
      <c r="I82" t="s">
        <v>17</v>
      </c>
      <c r="J82" t="s">
        <v>32</v>
      </c>
      <c r="K82" t="s">
        <v>33</v>
      </c>
      <c r="L82" t="s">
        <v>17</v>
      </c>
      <c r="M82" t="s">
        <v>249</v>
      </c>
      <c r="N82" s="8" t="s">
        <v>35</v>
      </c>
    </row>
    <row r="83" spans="1:15" x14ac:dyDescent="0.2">
      <c r="A83" t="s">
        <v>444</v>
      </c>
      <c r="B83" t="s">
        <v>38</v>
      </c>
      <c r="C83" t="s">
        <v>17</v>
      </c>
      <c r="D83" t="s">
        <v>18</v>
      </c>
      <c r="E83" t="s">
        <v>18</v>
      </c>
      <c r="F83" t="s">
        <v>116</v>
      </c>
      <c r="G83" t="s">
        <v>27</v>
      </c>
      <c r="I83" t="s">
        <v>17</v>
      </c>
      <c r="J83" t="s">
        <v>21</v>
      </c>
      <c r="K83" t="s">
        <v>61</v>
      </c>
      <c r="L83" t="s">
        <v>17</v>
      </c>
      <c r="M83" t="s">
        <v>41</v>
      </c>
      <c r="N83" s="8" t="s">
        <v>35</v>
      </c>
    </row>
    <row r="84" spans="1:15" x14ac:dyDescent="0.2">
      <c r="A84" t="s">
        <v>261</v>
      </c>
      <c r="B84" t="s">
        <v>38</v>
      </c>
      <c r="C84" t="s">
        <v>17</v>
      </c>
      <c r="D84" t="s">
        <v>19</v>
      </c>
      <c r="E84" t="s">
        <v>19</v>
      </c>
      <c r="F84" t="s">
        <v>262</v>
      </c>
      <c r="G84" t="s">
        <v>85</v>
      </c>
      <c r="I84" t="s">
        <v>40</v>
      </c>
      <c r="K84" t="s">
        <v>125</v>
      </c>
      <c r="L84" t="s">
        <v>17</v>
      </c>
      <c r="M84" t="s">
        <v>34</v>
      </c>
      <c r="N84" t="s">
        <v>24</v>
      </c>
      <c r="O84" t="s">
        <v>263</v>
      </c>
    </row>
    <row r="85" spans="1:15" x14ac:dyDescent="0.2">
      <c r="A85" t="s">
        <v>277</v>
      </c>
      <c r="B85" t="s">
        <v>38</v>
      </c>
      <c r="C85" t="s">
        <v>17</v>
      </c>
      <c r="D85" t="s">
        <v>19</v>
      </c>
      <c r="E85" t="s">
        <v>19</v>
      </c>
      <c r="F85" t="s">
        <v>278</v>
      </c>
      <c r="G85" t="s">
        <v>27</v>
      </c>
      <c r="I85" t="s">
        <v>40</v>
      </c>
      <c r="K85" t="s">
        <v>125</v>
      </c>
      <c r="L85" t="s">
        <v>17</v>
      </c>
      <c r="M85" t="s">
        <v>23</v>
      </c>
      <c r="N85" t="s">
        <v>24</v>
      </c>
    </row>
    <row r="86" spans="1:15" x14ac:dyDescent="0.2">
      <c r="A86" t="s">
        <v>456</v>
      </c>
      <c r="B86" t="s">
        <v>38</v>
      </c>
      <c r="C86" t="s">
        <v>17</v>
      </c>
      <c r="D86" t="s">
        <v>18</v>
      </c>
      <c r="E86" t="s">
        <v>18</v>
      </c>
      <c r="F86" t="s">
        <v>18</v>
      </c>
      <c r="G86" t="s">
        <v>27</v>
      </c>
      <c r="I86" t="s">
        <v>46</v>
      </c>
      <c r="K86" t="s">
        <v>125</v>
      </c>
      <c r="L86" t="s">
        <v>17</v>
      </c>
      <c r="M86" t="s">
        <v>58</v>
      </c>
      <c r="N86" t="s">
        <v>24</v>
      </c>
    </row>
    <row r="87" spans="1:15" x14ac:dyDescent="0.2">
      <c r="A87" t="s">
        <v>161</v>
      </c>
      <c r="B87" t="s">
        <v>38</v>
      </c>
      <c r="C87" t="s">
        <v>17</v>
      </c>
      <c r="D87" t="s">
        <v>19</v>
      </c>
      <c r="E87" t="s">
        <v>19</v>
      </c>
      <c r="F87" t="s">
        <v>19</v>
      </c>
      <c r="G87" t="s">
        <v>17</v>
      </c>
      <c r="H87" t="s">
        <v>32</v>
      </c>
      <c r="I87" t="s">
        <v>17</v>
      </c>
      <c r="J87" t="s">
        <v>32</v>
      </c>
      <c r="K87" t="s">
        <v>33</v>
      </c>
      <c r="L87" t="s">
        <v>17</v>
      </c>
      <c r="M87" t="s">
        <v>41</v>
      </c>
      <c r="N87" t="s">
        <v>24</v>
      </c>
    </row>
    <row r="88" spans="1:15" x14ac:dyDescent="0.2">
      <c r="A88" t="s">
        <v>144</v>
      </c>
      <c r="B88" t="s">
        <v>30</v>
      </c>
      <c r="C88" t="s">
        <v>17</v>
      </c>
      <c r="D88" t="s">
        <v>18</v>
      </c>
      <c r="E88" t="s">
        <v>18</v>
      </c>
      <c r="G88" t="s">
        <v>27</v>
      </c>
      <c r="I88" t="s">
        <v>40</v>
      </c>
      <c r="K88" t="s">
        <v>33</v>
      </c>
      <c r="L88" t="s">
        <v>17</v>
      </c>
      <c r="M88" t="s">
        <v>67</v>
      </c>
      <c r="N88" t="s">
        <v>24</v>
      </c>
    </row>
    <row r="89" spans="1:15" x14ac:dyDescent="0.2">
      <c r="A89" t="s">
        <v>152</v>
      </c>
      <c r="B89" t="s">
        <v>30</v>
      </c>
      <c r="C89" t="s">
        <v>17</v>
      </c>
      <c r="D89" t="s">
        <v>18</v>
      </c>
      <c r="E89" t="s">
        <v>19</v>
      </c>
      <c r="F89" t="s">
        <v>19</v>
      </c>
      <c r="G89" t="s">
        <v>27</v>
      </c>
      <c r="I89" t="s">
        <v>40</v>
      </c>
      <c r="K89" t="s">
        <v>33</v>
      </c>
      <c r="L89" t="s">
        <v>17</v>
      </c>
      <c r="M89" t="s">
        <v>41</v>
      </c>
      <c r="N89" t="s">
        <v>24</v>
      </c>
    </row>
    <row r="90" spans="1:15" x14ac:dyDescent="0.2">
      <c r="A90" t="s">
        <v>172</v>
      </c>
      <c r="B90" t="s">
        <v>66</v>
      </c>
      <c r="C90" t="s">
        <v>17</v>
      </c>
      <c r="D90" t="s">
        <v>19</v>
      </c>
      <c r="E90" t="s">
        <v>173</v>
      </c>
      <c r="F90" t="s">
        <v>19</v>
      </c>
      <c r="G90" t="s">
        <v>40</v>
      </c>
      <c r="I90" t="s">
        <v>17</v>
      </c>
      <c r="J90" t="s">
        <v>54</v>
      </c>
      <c r="K90" t="s">
        <v>33</v>
      </c>
      <c r="L90" t="s">
        <v>17</v>
      </c>
      <c r="M90" t="s">
        <v>41</v>
      </c>
      <c r="N90" t="s">
        <v>24</v>
      </c>
      <c r="O90" t="s">
        <v>174</v>
      </c>
    </row>
    <row r="91" spans="1:15" x14ac:dyDescent="0.2">
      <c r="A91" t="s">
        <v>180</v>
      </c>
      <c r="B91" t="s">
        <v>38</v>
      </c>
      <c r="C91" t="s">
        <v>17</v>
      </c>
      <c r="D91" s="6" t="s">
        <v>92</v>
      </c>
      <c r="E91" t="s">
        <v>19</v>
      </c>
      <c r="F91" t="s">
        <v>92</v>
      </c>
      <c r="G91" t="s">
        <v>17</v>
      </c>
      <c r="H91" t="s">
        <v>20</v>
      </c>
      <c r="I91" t="s">
        <v>17</v>
      </c>
      <c r="J91" t="s">
        <v>32</v>
      </c>
      <c r="K91" t="s">
        <v>33</v>
      </c>
      <c r="L91" t="s">
        <v>17</v>
      </c>
      <c r="M91" t="s">
        <v>58</v>
      </c>
      <c r="N91" t="s">
        <v>24</v>
      </c>
    </row>
    <row r="92" spans="1:15" x14ac:dyDescent="0.2">
      <c r="A92" t="s">
        <v>255</v>
      </c>
      <c r="B92" t="s">
        <v>38</v>
      </c>
      <c r="C92" t="s">
        <v>17</v>
      </c>
      <c r="D92" t="s">
        <v>19</v>
      </c>
      <c r="E92" t="s">
        <v>19</v>
      </c>
      <c r="G92" t="s">
        <v>27</v>
      </c>
      <c r="I92" t="s">
        <v>40</v>
      </c>
      <c r="K92" t="s">
        <v>33</v>
      </c>
      <c r="L92" t="s">
        <v>17</v>
      </c>
      <c r="M92" t="s">
        <v>34</v>
      </c>
      <c r="N92" t="s">
        <v>24</v>
      </c>
    </row>
    <row r="93" spans="1:15" x14ac:dyDescent="0.2">
      <c r="A93" t="s">
        <v>266</v>
      </c>
      <c r="B93" t="s">
        <v>38</v>
      </c>
      <c r="C93" t="s">
        <v>17</v>
      </c>
      <c r="D93" t="s">
        <v>19</v>
      </c>
      <c r="E93" t="s">
        <v>19</v>
      </c>
      <c r="F93" t="s">
        <v>19</v>
      </c>
      <c r="G93" t="s">
        <v>27</v>
      </c>
      <c r="I93" t="s">
        <v>40</v>
      </c>
      <c r="K93" t="s">
        <v>33</v>
      </c>
      <c r="L93" t="s">
        <v>17</v>
      </c>
      <c r="M93" t="s">
        <v>267</v>
      </c>
      <c r="N93" t="s">
        <v>24</v>
      </c>
      <c r="O93" t="s">
        <v>268</v>
      </c>
    </row>
    <row r="94" spans="1:15" x14ac:dyDescent="0.2">
      <c r="A94" t="s">
        <v>303</v>
      </c>
      <c r="B94" t="s">
        <v>30</v>
      </c>
      <c r="C94" t="s">
        <v>17</v>
      </c>
      <c r="D94" t="s">
        <v>18</v>
      </c>
      <c r="E94" t="s">
        <v>18</v>
      </c>
      <c r="F94" t="s">
        <v>19</v>
      </c>
      <c r="G94" t="s">
        <v>27</v>
      </c>
      <c r="I94" t="s">
        <v>17</v>
      </c>
      <c r="J94" t="s">
        <v>32</v>
      </c>
      <c r="K94" t="s">
        <v>33</v>
      </c>
      <c r="L94" t="s">
        <v>17</v>
      </c>
      <c r="M94" t="s">
        <v>304</v>
      </c>
      <c r="N94" t="s">
        <v>24</v>
      </c>
      <c r="O94" t="s">
        <v>305</v>
      </c>
    </row>
    <row r="95" spans="1:15" x14ac:dyDescent="0.2">
      <c r="A95" t="s">
        <v>357</v>
      </c>
      <c r="B95" t="s">
        <v>38</v>
      </c>
      <c r="C95" t="s">
        <v>17</v>
      </c>
      <c r="D95" t="s">
        <v>19</v>
      </c>
      <c r="E95" t="s">
        <v>18</v>
      </c>
      <c r="F95" t="s">
        <v>358</v>
      </c>
      <c r="G95" t="s">
        <v>17</v>
      </c>
      <c r="H95" t="s">
        <v>32</v>
      </c>
      <c r="I95" t="s">
        <v>17</v>
      </c>
      <c r="J95" t="s">
        <v>32</v>
      </c>
      <c r="K95" t="s">
        <v>33</v>
      </c>
      <c r="L95" t="s">
        <v>17</v>
      </c>
      <c r="M95" t="s">
        <v>34</v>
      </c>
      <c r="N95" t="s">
        <v>24</v>
      </c>
      <c r="O95" t="s">
        <v>359</v>
      </c>
    </row>
    <row r="96" spans="1:15" x14ac:dyDescent="0.2">
      <c r="A96" t="s">
        <v>535</v>
      </c>
      <c r="B96" t="s">
        <v>38</v>
      </c>
      <c r="C96" t="s">
        <v>17</v>
      </c>
      <c r="D96" t="s">
        <v>18</v>
      </c>
      <c r="E96" t="s">
        <v>18</v>
      </c>
      <c r="F96" t="s">
        <v>18</v>
      </c>
      <c r="G96" t="s">
        <v>40</v>
      </c>
      <c r="I96" t="s">
        <v>17</v>
      </c>
      <c r="J96" t="s">
        <v>32</v>
      </c>
      <c r="K96" t="s">
        <v>33</v>
      </c>
      <c r="L96" t="s">
        <v>17</v>
      </c>
      <c r="M96" t="s">
        <v>41</v>
      </c>
      <c r="N96" t="s">
        <v>24</v>
      </c>
    </row>
    <row r="97" spans="1:15" x14ac:dyDescent="0.2">
      <c r="A97" t="s">
        <v>234</v>
      </c>
      <c r="B97" t="s">
        <v>66</v>
      </c>
      <c r="C97" t="s">
        <v>17</v>
      </c>
      <c r="D97" t="s">
        <v>235</v>
      </c>
      <c r="E97" t="s">
        <v>19</v>
      </c>
      <c r="F97" t="s">
        <v>19</v>
      </c>
      <c r="G97" t="s">
        <v>40</v>
      </c>
      <c r="I97" t="s">
        <v>17</v>
      </c>
      <c r="J97" t="s">
        <v>32</v>
      </c>
      <c r="K97" t="s">
        <v>78</v>
      </c>
      <c r="L97" t="s">
        <v>17</v>
      </c>
      <c r="M97" t="s">
        <v>34</v>
      </c>
      <c r="N97" t="s">
        <v>24</v>
      </c>
    </row>
    <row r="98" spans="1:15" x14ac:dyDescent="0.2">
      <c r="A98" t="s">
        <v>338</v>
      </c>
      <c r="B98" t="s">
        <v>38</v>
      </c>
      <c r="C98" t="s">
        <v>17</v>
      </c>
      <c r="D98" t="s">
        <v>18</v>
      </c>
      <c r="E98" t="s">
        <v>18</v>
      </c>
      <c r="F98" t="s">
        <v>18</v>
      </c>
      <c r="G98" t="s">
        <v>17</v>
      </c>
      <c r="H98" t="s">
        <v>32</v>
      </c>
      <c r="I98" t="s">
        <v>17</v>
      </c>
      <c r="J98" t="s">
        <v>20</v>
      </c>
      <c r="K98" t="s">
        <v>339</v>
      </c>
      <c r="L98" t="s">
        <v>17</v>
      </c>
      <c r="M98" t="s">
        <v>67</v>
      </c>
      <c r="N98" t="s">
        <v>24</v>
      </c>
    </row>
    <row r="99" spans="1:15" x14ac:dyDescent="0.2">
      <c r="A99" t="s">
        <v>391</v>
      </c>
      <c r="B99" t="s">
        <v>66</v>
      </c>
      <c r="C99" t="s">
        <v>17</v>
      </c>
      <c r="D99" t="s">
        <v>18</v>
      </c>
      <c r="E99" t="s">
        <v>18</v>
      </c>
      <c r="F99" t="s">
        <v>18</v>
      </c>
      <c r="G99" t="s">
        <v>27</v>
      </c>
      <c r="I99" t="s">
        <v>17</v>
      </c>
      <c r="J99" t="s">
        <v>21</v>
      </c>
      <c r="K99" t="s">
        <v>339</v>
      </c>
      <c r="L99" t="s">
        <v>17</v>
      </c>
      <c r="M99" t="s">
        <v>58</v>
      </c>
      <c r="N99" t="s">
        <v>24</v>
      </c>
    </row>
    <row r="100" spans="1:15" x14ac:dyDescent="0.2">
      <c r="A100" t="s">
        <v>71</v>
      </c>
      <c r="B100" t="s">
        <v>38</v>
      </c>
      <c r="C100" t="s">
        <v>17</v>
      </c>
      <c r="D100" s="6" t="s">
        <v>72</v>
      </c>
      <c r="E100" t="s">
        <v>73</v>
      </c>
      <c r="F100" t="s">
        <v>18</v>
      </c>
      <c r="G100" t="s">
        <v>17</v>
      </c>
      <c r="H100" t="s">
        <v>20</v>
      </c>
      <c r="I100" t="s">
        <v>17</v>
      </c>
      <c r="J100" t="s">
        <v>20</v>
      </c>
      <c r="K100" t="s">
        <v>74</v>
      </c>
      <c r="L100" t="s">
        <v>17</v>
      </c>
      <c r="M100" t="s">
        <v>56</v>
      </c>
      <c r="N100" t="s">
        <v>24</v>
      </c>
    </row>
    <row r="101" spans="1:15" x14ac:dyDescent="0.2">
      <c r="A101" t="s">
        <v>101</v>
      </c>
      <c r="B101" t="s">
        <v>38</v>
      </c>
      <c r="C101" t="s">
        <v>17</v>
      </c>
      <c r="D101" t="s">
        <v>18</v>
      </c>
      <c r="E101" t="s">
        <v>18</v>
      </c>
      <c r="F101" t="s">
        <v>18</v>
      </c>
      <c r="G101" t="s">
        <v>27</v>
      </c>
      <c r="I101" t="s">
        <v>17</v>
      </c>
      <c r="J101" t="s">
        <v>20</v>
      </c>
      <c r="K101" t="s">
        <v>74</v>
      </c>
      <c r="L101" t="s">
        <v>17</v>
      </c>
      <c r="M101" t="s">
        <v>56</v>
      </c>
      <c r="N101" t="s">
        <v>24</v>
      </c>
    </row>
    <row r="102" spans="1:15" x14ac:dyDescent="0.2">
      <c r="A102" t="s">
        <v>473</v>
      </c>
      <c r="B102" t="s">
        <v>324</v>
      </c>
      <c r="C102" t="s">
        <v>17</v>
      </c>
      <c r="D102" t="s">
        <v>18</v>
      </c>
      <c r="E102" t="s">
        <v>18</v>
      </c>
      <c r="G102" t="s">
        <v>27</v>
      </c>
      <c r="I102" t="s">
        <v>40</v>
      </c>
      <c r="K102" t="s">
        <v>74</v>
      </c>
      <c r="L102" t="s">
        <v>17</v>
      </c>
      <c r="M102" t="s">
        <v>34</v>
      </c>
      <c r="N102" t="s">
        <v>24</v>
      </c>
    </row>
    <row r="103" spans="1:15" x14ac:dyDescent="0.2">
      <c r="A103" t="s">
        <v>478</v>
      </c>
      <c r="B103" t="s">
        <v>38</v>
      </c>
      <c r="C103" t="s">
        <v>17</v>
      </c>
      <c r="D103" t="s">
        <v>18</v>
      </c>
      <c r="E103" t="s">
        <v>479</v>
      </c>
      <c r="F103" t="s">
        <v>18</v>
      </c>
      <c r="G103" t="s">
        <v>27</v>
      </c>
      <c r="I103" t="s">
        <v>31</v>
      </c>
      <c r="K103" t="s">
        <v>74</v>
      </c>
      <c r="L103" t="s">
        <v>17</v>
      </c>
      <c r="M103" t="s">
        <v>23</v>
      </c>
      <c r="N103" t="s">
        <v>24</v>
      </c>
      <c r="O103" t="s">
        <v>480</v>
      </c>
    </row>
    <row r="104" spans="1:15" x14ac:dyDescent="0.2">
      <c r="A104" s="7" t="s">
        <v>508</v>
      </c>
      <c r="B104" t="s">
        <v>66</v>
      </c>
      <c r="C104" t="s">
        <v>17</v>
      </c>
      <c r="D104" s="6" t="s">
        <v>116</v>
      </c>
      <c r="E104" t="s">
        <v>19</v>
      </c>
      <c r="F104" t="s">
        <v>19</v>
      </c>
      <c r="G104" s="8" t="s">
        <v>27</v>
      </c>
      <c r="I104" s="8" t="s">
        <v>131</v>
      </c>
      <c r="K104" t="s">
        <v>74</v>
      </c>
      <c r="L104" t="s">
        <v>17</v>
      </c>
      <c r="M104" t="s">
        <v>23</v>
      </c>
      <c r="N104" t="s">
        <v>24</v>
      </c>
      <c r="O104" s="7" t="s">
        <v>509</v>
      </c>
    </row>
    <row r="105" spans="1:15" x14ac:dyDescent="0.2">
      <c r="A105" t="s">
        <v>532</v>
      </c>
      <c r="B105" t="s">
        <v>30</v>
      </c>
      <c r="C105" t="s">
        <v>17</v>
      </c>
      <c r="D105" t="s">
        <v>18</v>
      </c>
      <c r="E105" t="s">
        <v>19</v>
      </c>
      <c r="F105" t="s">
        <v>19</v>
      </c>
      <c r="G105" t="s">
        <v>27</v>
      </c>
      <c r="I105" t="s">
        <v>40</v>
      </c>
      <c r="K105" t="s">
        <v>74</v>
      </c>
      <c r="L105" t="s">
        <v>17</v>
      </c>
      <c r="M105" t="s">
        <v>23</v>
      </c>
      <c r="N105" t="s">
        <v>24</v>
      </c>
      <c r="O105" t="s">
        <v>24</v>
      </c>
    </row>
    <row r="106" spans="1:15" x14ac:dyDescent="0.2">
      <c r="A106" t="s">
        <v>48</v>
      </c>
      <c r="B106" t="s">
        <v>38</v>
      </c>
      <c r="C106" t="s">
        <v>17</v>
      </c>
      <c r="D106" t="s">
        <v>18</v>
      </c>
      <c r="E106" t="s">
        <v>18</v>
      </c>
      <c r="F106" t="s">
        <v>18</v>
      </c>
      <c r="G106" t="s">
        <v>27</v>
      </c>
      <c r="I106" t="s">
        <v>17</v>
      </c>
      <c r="J106" t="s">
        <v>32</v>
      </c>
      <c r="K106" t="s">
        <v>49</v>
      </c>
      <c r="L106" t="s">
        <v>17</v>
      </c>
      <c r="M106" t="s">
        <v>34</v>
      </c>
      <c r="N106" t="s">
        <v>24</v>
      </c>
    </row>
    <row r="107" spans="1:15" x14ac:dyDescent="0.2">
      <c r="A107" t="s">
        <v>75</v>
      </c>
      <c r="B107" t="s">
        <v>38</v>
      </c>
      <c r="C107" t="s">
        <v>17</v>
      </c>
      <c r="D107" t="s">
        <v>18</v>
      </c>
      <c r="E107" t="s">
        <v>18</v>
      </c>
      <c r="F107" t="s">
        <v>18</v>
      </c>
      <c r="G107" t="s">
        <v>27</v>
      </c>
      <c r="I107" t="s">
        <v>17</v>
      </c>
      <c r="J107" t="s">
        <v>21</v>
      </c>
      <c r="K107" t="s">
        <v>49</v>
      </c>
      <c r="L107" t="s">
        <v>17</v>
      </c>
      <c r="M107" t="s">
        <v>23</v>
      </c>
      <c r="N107" t="s">
        <v>24</v>
      </c>
      <c r="O107" t="s">
        <v>76</v>
      </c>
    </row>
    <row r="108" spans="1:15" x14ac:dyDescent="0.2">
      <c r="A108" t="s">
        <v>137</v>
      </c>
      <c r="B108" t="s">
        <v>38</v>
      </c>
      <c r="C108" t="s">
        <v>17</v>
      </c>
      <c r="D108" t="s">
        <v>18</v>
      </c>
      <c r="E108" t="s">
        <v>18</v>
      </c>
      <c r="F108" t="s">
        <v>18</v>
      </c>
      <c r="G108" t="s">
        <v>27</v>
      </c>
      <c r="I108" t="s">
        <v>31</v>
      </c>
      <c r="J108" t="s">
        <v>20</v>
      </c>
      <c r="K108" t="s">
        <v>49</v>
      </c>
      <c r="L108" t="s">
        <v>17</v>
      </c>
      <c r="M108" t="s">
        <v>34</v>
      </c>
      <c r="N108" t="s">
        <v>24</v>
      </c>
      <c r="O108" t="s">
        <v>138</v>
      </c>
    </row>
    <row r="109" spans="1:15" x14ac:dyDescent="0.2">
      <c r="A109" t="s">
        <v>155</v>
      </c>
      <c r="B109" t="s">
        <v>38</v>
      </c>
      <c r="C109" t="s">
        <v>17</v>
      </c>
      <c r="D109" t="s">
        <v>19</v>
      </c>
      <c r="E109" t="s">
        <v>19</v>
      </c>
      <c r="F109" t="s">
        <v>19</v>
      </c>
      <c r="G109" t="s">
        <v>40</v>
      </c>
      <c r="I109" t="s">
        <v>40</v>
      </c>
      <c r="K109" t="s">
        <v>49</v>
      </c>
      <c r="L109" t="s">
        <v>17</v>
      </c>
      <c r="M109" t="s">
        <v>56</v>
      </c>
      <c r="N109" t="s">
        <v>24</v>
      </c>
      <c r="O109" t="s">
        <v>156</v>
      </c>
    </row>
    <row r="110" spans="1:15" x14ac:dyDescent="0.2">
      <c r="A110" t="s">
        <v>198</v>
      </c>
      <c r="B110" t="s">
        <v>26</v>
      </c>
      <c r="C110" t="s">
        <v>17</v>
      </c>
      <c r="D110" t="s">
        <v>18</v>
      </c>
      <c r="E110" t="s">
        <v>18</v>
      </c>
      <c r="G110" t="s">
        <v>27</v>
      </c>
      <c r="I110" t="s">
        <v>46</v>
      </c>
      <c r="K110" t="s">
        <v>49</v>
      </c>
      <c r="L110" t="s">
        <v>17</v>
      </c>
      <c r="M110" t="s">
        <v>34</v>
      </c>
      <c r="N110" t="s">
        <v>24</v>
      </c>
      <c r="O110" t="s">
        <v>199</v>
      </c>
    </row>
    <row r="111" spans="1:15" x14ac:dyDescent="0.2">
      <c r="A111" t="s">
        <v>215</v>
      </c>
      <c r="B111" t="s">
        <v>30</v>
      </c>
      <c r="C111" t="s">
        <v>17</v>
      </c>
      <c r="D111" t="s">
        <v>18</v>
      </c>
      <c r="E111" t="s">
        <v>18</v>
      </c>
      <c r="F111" t="s">
        <v>18</v>
      </c>
      <c r="G111" t="s">
        <v>27</v>
      </c>
      <c r="I111" t="s">
        <v>17</v>
      </c>
      <c r="J111" t="s">
        <v>21</v>
      </c>
      <c r="K111" t="s">
        <v>49</v>
      </c>
      <c r="L111" t="s">
        <v>17</v>
      </c>
      <c r="M111" t="s">
        <v>56</v>
      </c>
      <c r="N111" t="s">
        <v>24</v>
      </c>
    </row>
    <row r="112" spans="1:15" x14ac:dyDescent="0.2">
      <c r="A112" t="s">
        <v>290</v>
      </c>
      <c r="B112" t="s">
        <v>66</v>
      </c>
      <c r="C112" t="s">
        <v>17</v>
      </c>
      <c r="D112" t="s">
        <v>18</v>
      </c>
      <c r="E112" t="s">
        <v>18</v>
      </c>
      <c r="F112" t="s">
        <v>19</v>
      </c>
      <c r="G112" t="s">
        <v>27</v>
      </c>
      <c r="I112" t="s">
        <v>17</v>
      </c>
      <c r="J112" t="s">
        <v>32</v>
      </c>
      <c r="K112" t="s">
        <v>49</v>
      </c>
      <c r="L112" t="s">
        <v>17</v>
      </c>
      <c r="M112" t="s">
        <v>34</v>
      </c>
      <c r="N112" t="s">
        <v>24</v>
      </c>
    </row>
    <row r="113" spans="1:15" x14ac:dyDescent="0.2">
      <c r="A113" t="s">
        <v>300</v>
      </c>
      <c r="B113" t="s">
        <v>30</v>
      </c>
      <c r="C113" t="s">
        <v>17</v>
      </c>
      <c r="D113" t="s">
        <v>18</v>
      </c>
      <c r="E113" t="s">
        <v>18</v>
      </c>
      <c r="F113" t="s">
        <v>18</v>
      </c>
      <c r="G113" t="s">
        <v>27</v>
      </c>
      <c r="I113" t="s">
        <v>17</v>
      </c>
      <c r="J113" t="s">
        <v>32</v>
      </c>
      <c r="K113" t="s">
        <v>49</v>
      </c>
      <c r="L113" t="s">
        <v>17</v>
      </c>
      <c r="M113" t="s">
        <v>34</v>
      </c>
      <c r="N113" t="s">
        <v>24</v>
      </c>
    </row>
    <row r="114" spans="1:15" x14ac:dyDescent="0.2">
      <c r="A114" t="s">
        <v>316</v>
      </c>
      <c r="B114" t="s">
        <v>16</v>
      </c>
      <c r="C114" t="s">
        <v>17</v>
      </c>
      <c r="D114" t="s">
        <v>18</v>
      </c>
      <c r="E114" t="s">
        <v>18</v>
      </c>
      <c r="F114" t="s">
        <v>317</v>
      </c>
      <c r="G114" t="s">
        <v>17</v>
      </c>
      <c r="H114" t="s">
        <v>21</v>
      </c>
      <c r="I114" t="s">
        <v>40</v>
      </c>
      <c r="K114" t="s">
        <v>49</v>
      </c>
      <c r="L114" t="s">
        <v>17</v>
      </c>
      <c r="M114" t="s">
        <v>318</v>
      </c>
      <c r="N114" t="s">
        <v>24</v>
      </c>
      <c r="O114" t="s">
        <v>319</v>
      </c>
    </row>
    <row r="115" spans="1:15" x14ac:dyDescent="0.2">
      <c r="A115" t="s">
        <v>369</v>
      </c>
      <c r="B115" t="s">
        <v>26</v>
      </c>
      <c r="C115" t="s">
        <v>17</v>
      </c>
      <c r="D115" t="s">
        <v>18</v>
      </c>
      <c r="E115" t="s">
        <v>328</v>
      </c>
      <c r="F115" t="s">
        <v>370</v>
      </c>
      <c r="G115" t="s">
        <v>27</v>
      </c>
      <c r="I115" t="s">
        <v>17</v>
      </c>
      <c r="J115" t="s">
        <v>20</v>
      </c>
      <c r="K115" t="s">
        <v>49</v>
      </c>
      <c r="L115" t="s">
        <v>17</v>
      </c>
      <c r="M115" t="s">
        <v>56</v>
      </c>
      <c r="N115" t="s">
        <v>24</v>
      </c>
    </row>
    <row r="116" spans="1:15" x14ac:dyDescent="0.2">
      <c r="A116" t="s">
        <v>395</v>
      </c>
      <c r="B116" t="s">
        <v>38</v>
      </c>
      <c r="C116" t="s">
        <v>17</v>
      </c>
      <c r="D116" t="s">
        <v>18</v>
      </c>
      <c r="E116" t="s">
        <v>18</v>
      </c>
      <c r="F116" t="s">
        <v>39</v>
      </c>
      <c r="G116" t="s">
        <v>27</v>
      </c>
      <c r="I116" t="s">
        <v>40</v>
      </c>
      <c r="K116" t="s">
        <v>49</v>
      </c>
      <c r="L116" t="s">
        <v>17</v>
      </c>
      <c r="M116" t="s">
        <v>56</v>
      </c>
      <c r="N116" t="s">
        <v>24</v>
      </c>
    </row>
    <row r="117" spans="1:15" x14ac:dyDescent="0.2">
      <c r="A117" t="s">
        <v>402</v>
      </c>
      <c r="B117" t="s">
        <v>30</v>
      </c>
      <c r="C117" t="s">
        <v>17</v>
      </c>
      <c r="D117" t="s">
        <v>18</v>
      </c>
      <c r="E117" t="s">
        <v>18</v>
      </c>
      <c r="F117" t="s">
        <v>18</v>
      </c>
      <c r="G117" t="s">
        <v>27</v>
      </c>
      <c r="I117" t="s">
        <v>17</v>
      </c>
      <c r="J117" t="s">
        <v>54</v>
      </c>
      <c r="K117" t="s">
        <v>49</v>
      </c>
      <c r="L117" t="s">
        <v>17</v>
      </c>
      <c r="M117" t="s">
        <v>23</v>
      </c>
      <c r="N117" t="s">
        <v>24</v>
      </c>
    </row>
    <row r="118" spans="1:15" x14ac:dyDescent="0.2">
      <c r="A118" t="s">
        <v>386</v>
      </c>
      <c r="B118" t="s">
        <v>30</v>
      </c>
      <c r="C118" t="s">
        <v>17</v>
      </c>
      <c r="D118" t="s">
        <v>18</v>
      </c>
      <c r="E118" t="s">
        <v>18</v>
      </c>
      <c r="F118" t="s">
        <v>18</v>
      </c>
      <c r="G118" t="s">
        <v>27</v>
      </c>
      <c r="I118" t="s">
        <v>40</v>
      </c>
      <c r="K118" t="s">
        <v>49</v>
      </c>
      <c r="L118" t="s">
        <v>17</v>
      </c>
      <c r="M118" t="s">
        <v>56</v>
      </c>
      <c r="N118" t="s">
        <v>24</v>
      </c>
    </row>
    <row r="119" spans="1:15" x14ac:dyDescent="0.2">
      <c r="A119" t="s">
        <v>447</v>
      </c>
      <c r="B119" t="s">
        <v>38</v>
      </c>
      <c r="C119" t="s">
        <v>17</v>
      </c>
      <c r="D119" t="s">
        <v>18</v>
      </c>
      <c r="E119" t="s">
        <v>18</v>
      </c>
      <c r="F119" t="s">
        <v>18</v>
      </c>
      <c r="G119" t="s">
        <v>27</v>
      </c>
      <c r="I119" t="s">
        <v>17</v>
      </c>
      <c r="J119" t="s">
        <v>21</v>
      </c>
      <c r="K119" t="s">
        <v>49</v>
      </c>
      <c r="L119" t="s">
        <v>17</v>
      </c>
      <c r="M119" t="s">
        <v>448</v>
      </c>
      <c r="N119" t="s">
        <v>24</v>
      </c>
      <c r="O119" t="s">
        <v>449</v>
      </c>
    </row>
    <row r="120" spans="1:15" x14ac:dyDescent="0.2">
      <c r="A120" t="s">
        <v>464</v>
      </c>
      <c r="B120" t="s">
        <v>324</v>
      </c>
      <c r="C120" t="s">
        <v>17</v>
      </c>
      <c r="D120" t="s">
        <v>465</v>
      </c>
      <c r="E120" t="s">
        <v>466</v>
      </c>
      <c r="F120" t="s">
        <v>467</v>
      </c>
      <c r="G120" t="s">
        <v>27</v>
      </c>
      <c r="I120" t="s">
        <v>17</v>
      </c>
      <c r="J120" t="s">
        <v>54</v>
      </c>
      <c r="K120" t="s">
        <v>49</v>
      </c>
      <c r="L120" t="s">
        <v>17</v>
      </c>
      <c r="M120" t="s">
        <v>67</v>
      </c>
      <c r="N120" t="s">
        <v>24</v>
      </c>
    </row>
    <row r="121" spans="1:15" x14ac:dyDescent="0.2">
      <c r="A121" t="s">
        <v>491</v>
      </c>
      <c r="B121" t="s">
        <v>38</v>
      </c>
      <c r="C121" t="s">
        <v>17</v>
      </c>
      <c r="D121" t="s">
        <v>18</v>
      </c>
      <c r="E121" t="s">
        <v>18</v>
      </c>
      <c r="F121" t="s">
        <v>18</v>
      </c>
      <c r="G121" t="s">
        <v>17</v>
      </c>
      <c r="H121" t="s">
        <v>21</v>
      </c>
      <c r="I121" t="s">
        <v>17</v>
      </c>
      <c r="J121" t="s">
        <v>21</v>
      </c>
      <c r="K121" t="s">
        <v>49</v>
      </c>
      <c r="L121" t="s">
        <v>17</v>
      </c>
      <c r="M121" t="s">
        <v>23</v>
      </c>
      <c r="N121" t="s">
        <v>24</v>
      </c>
      <c r="O121" s="9" t="s">
        <v>492</v>
      </c>
    </row>
    <row r="122" spans="1:15" x14ac:dyDescent="0.2">
      <c r="A122" t="s">
        <v>511</v>
      </c>
      <c r="B122" t="s">
        <v>38</v>
      </c>
      <c r="C122" t="s">
        <v>17</v>
      </c>
      <c r="D122" t="s">
        <v>19</v>
      </c>
      <c r="E122" t="s">
        <v>19</v>
      </c>
      <c r="F122" t="s">
        <v>19</v>
      </c>
      <c r="G122" t="s">
        <v>17</v>
      </c>
      <c r="H122" t="s">
        <v>20</v>
      </c>
      <c r="I122" t="s">
        <v>17</v>
      </c>
      <c r="J122" t="s">
        <v>21</v>
      </c>
      <c r="K122" t="s">
        <v>49</v>
      </c>
      <c r="L122" t="s">
        <v>17</v>
      </c>
      <c r="M122" t="s">
        <v>34</v>
      </c>
      <c r="N122" t="s">
        <v>24</v>
      </c>
      <c r="O122" t="s">
        <v>512</v>
      </c>
    </row>
    <row r="123" spans="1:15" x14ac:dyDescent="0.2">
      <c r="A123" t="s">
        <v>515</v>
      </c>
      <c r="B123" t="s">
        <v>30</v>
      </c>
      <c r="C123" t="s">
        <v>17</v>
      </c>
      <c r="D123" t="s">
        <v>18</v>
      </c>
      <c r="E123" t="s">
        <v>18</v>
      </c>
      <c r="G123" t="s">
        <v>27</v>
      </c>
      <c r="I123" t="s">
        <v>17</v>
      </c>
      <c r="J123" t="s">
        <v>21</v>
      </c>
      <c r="K123" t="s">
        <v>49</v>
      </c>
      <c r="L123" t="s">
        <v>17</v>
      </c>
      <c r="M123" t="s">
        <v>56</v>
      </c>
      <c r="N123" t="s">
        <v>24</v>
      </c>
    </row>
    <row r="124" spans="1:15" x14ac:dyDescent="0.2">
      <c r="A124" t="s">
        <v>540</v>
      </c>
      <c r="B124" t="s">
        <v>26</v>
      </c>
      <c r="C124" t="s">
        <v>17</v>
      </c>
      <c r="D124" t="s">
        <v>18</v>
      </c>
      <c r="E124" t="s">
        <v>18</v>
      </c>
      <c r="F124" t="s">
        <v>541</v>
      </c>
      <c r="G124" t="s">
        <v>27</v>
      </c>
      <c r="I124" t="s">
        <v>46</v>
      </c>
      <c r="K124" t="s">
        <v>49</v>
      </c>
      <c r="L124" t="s">
        <v>17</v>
      </c>
      <c r="M124" t="s">
        <v>542</v>
      </c>
      <c r="N124" t="s">
        <v>24</v>
      </c>
      <c r="O124" t="s">
        <v>543</v>
      </c>
    </row>
    <row r="125" spans="1:15" x14ac:dyDescent="0.2">
      <c r="A125" t="s">
        <v>544</v>
      </c>
      <c r="B125" t="s">
        <v>26</v>
      </c>
      <c r="C125" t="s">
        <v>17</v>
      </c>
      <c r="D125" t="s">
        <v>18</v>
      </c>
      <c r="E125" t="s">
        <v>18</v>
      </c>
      <c r="F125" t="s">
        <v>18</v>
      </c>
      <c r="G125" t="s">
        <v>27</v>
      </c>
      <c r="I125" t="s">
        <v>31</v>
      </c>
      <c r="K125" t="s">
        <v>49</v>
      </c>
      <c r="L125" t="s">
        <v>17</v>
      </c>
      <c r="M125" t="s">
        <v>34</v>
      </c>
      <c r="N125" t="s">
        <v>24</v>
      </c>
      <c r="O125" t="s">
        <v>545</v>
      </c>
    </row>
    <row r="126" spans="1:15" x14ac:dyDescent="0.2">
      <c r="A126" t="s">
        <v>546</v>
      </c>
      <c r="B126" t="s">
        <v>38</v>
      </c>
      <c r="C126" t="s">
        <v>17</v>
      </c>
      <c r="D126" s="6" t="s">
        <v>189</v>
      </c>
      <c r="E126" t="s">
        <v>189</v>
      </c>
      <c r="F126" t="s">
        <v>18</v>
      </c>
      <c r="G126" t="s">
        <v>27</v>
      </c>
      <c r="I126" t="s">
        <v>17</v>
      </c>
      <c r="J126" t="s">
        <v>54</v>
      </c>
      <c r="K126" t="s">
        <v>49</v>
      </c>
      <c r="L126" t="s">
        <v>17</v>
      </c>
      <c r="M126" t="s">
        <v>56</v>
      </c>
      <c r="N126" t="s">
        <v>24</v>
      </c>
    </row>
    <row r="127" spans="1:15" x14ac:dyDescent="0.2">
      <c r="A127" t="s">
        <v>166</v>
      </c>
      <c r="B127" t="s">
        <v>30</v>
      </c>
      <c r="C127" t="s">
        <v>17</v>
      </c>
      <c r="D127" t="s">
        <v>18</v>
      </c>
      <c r="E127" t="s">
        <v>18</v>
      </c>
      <c r="F127" t="s">
        <v>18</v>
      </c>
      <c r="G127" t="s">
        <v>27</v>
      </c>
      <c r="I127" t="s">
        <v>40</v>
      </c>
      <c r="K127" t="s">
        <v>167</v>
      </c>
      <c r="L127" t="s">
        <v>17</v>
      </c>
      <c r="M127" t="s">
        <v>168</v>
      </c>
      <c r="N127" t="s">
        <v>24</v>
      </c>
    </row>
    <row r="128" spans="1:15" x14ac:dyDescent="0.2">
      <c r="A128" t="s">
        <v>45</v>
      </c>
      <c r="B128" t="s">
        <v>26</v>
      </c>
      <c r="C128" t="s">
        <v>17</v>
      </c>
      <c r="D128" t="s">
        <v>18</v>
      </c>
      <c r="E128" t="s">
        <v>18</v>
      </c>
      <c r="F128" t="s">
        <v>18</v>
      </c>
      <c r="G128" t="s">
        <v>27</v>
      </c>
      <c r="I128" t="s">
        <v>46</v>
      </c>
      <c r="K128" t="s">
        <v>47</v>
      </c>
      <c r="L128" t="s">
        <v>17</v>
      </c>
      <c r="M128" t="s">
        <v>34</v>
      </c>
      <c r="N128" t="s">
        <v>24</v>
      </c>
    </row>
    <row r="129" spans="1:15" x14ac:dyDescent="0.2">
      <c r="A129" t="s">
        <v>452</v>
      </c>
      <c r="B129" t="s">
        <v>38</v>
      </c>
      <c r="C129" t="s">
        <v>17</v>
      </c>
      <c r="D129" t="s">
        <v>18</v>
      </c>
      <c r="E129" t="s">
        <v>19</v>
      </c>
      <c r="F129" t="s">
        <v>18</v>
      </c>
      <c r="G129" t="s">
        <v>27</v>
      </c>
      <c r="I129" t="s">
        <v>46</v>
      </c>
      <c r="K129" t="s">
        <v>453</v>
      </c>
      <c r="L129" t="s">
        <v>17</v>
      </c>
      <c r="M129" t="s">
        <v>58</v>
      </c>
      <c r="N129" t="s">
        <v>24</v>
      </c>
      <c r="O129" t="s">
        <v>454</v>
      </c>
    </row>
    <row r="130" spans="1:15" x14ac:dyDescent="0.2">
      <c r="A130" t="s">
        <v>329</v>
      </c>
      <c r="B130" t="s">
        <v>26</v>
      </c>
      <c r="C130" t="s">
        <v>17</v>
      </c>
      <c r="D130" t="s">
        <v>18</v>
      </c>
      <c r="E130" t="s">
        <v>18</v>
      </c>
      <c r="F130" t="s">
        <v>18</v>
      </c>
      <c r="G130" t="s">
        <v>27</v>
      </c>
      <c r="I130" t="s">
        <v>17</v>
      </c>
      <c r="J130" t="s">
        <v>54</v>
      </c>
      <c r="K130" t="s">
        <v>330</v>
      </c>
      <c r="L130" t="s">
        <v>17</v>
      </c>
      <c r="M130" t="s">
        <v>34</v>
      </c>
      <c r="N130" t="s">
        <v>24</v>
      </c>
    </row>
    <row r="131" spans="1:15" x14ac:dyDescent="0.2">
      <c r="A131" t="s">
        <v>516</v>
      </c>
      <c r="B131" t="s">
        <v>38</v>
      </c>
      <c r="C131" t="s">
        <v>17</v>
      </c>
      <c r="D131" t="s">
        <v>19</v>
      </c>
      <c r="E131" t="s">
        <v>19</v>
      </c>
      <c r="F131" t="s">
        <v>19</v>
      </c>
      <c r="G131" t="s">
        <v>82</v>
      </c>
      <c r="H131" t="s">
        <v>21</v>
      </c>
      <c r="I131" t="s">
        <v>17</v>
      </c>
      <c r="J131" t="s">
        <v>21</v>
      </c>
      <c r="K131" t="s">
        <v>517</v>
      </c>
      <c r="L131" t="s">
        <v>17</v>
      </c>
      <c r="M131" t="s">
        <v>23</v>
      </c>
      <c r="N131" t="s">
        <v>24</v>
      </c>
      <c r="O131" t="s">
        <v>518</v>
      </c>
    </row>
    <row r="132" spans="1:15" x14ac:dyDescent="0.2">
      <c r="A132" t="s">
        <v>403</v>
      </c>
      <c r="B132" t="s">
        <v>38</v>
      </c>
      <c r="C132" t="s">
        <v>17</v>
      </c>
      <c r="D132" t="s">
        <v>18</v>
      </c>
      <c r="E132" t="s">
        <v>18</v>
      </c>
      <c r="F132" t="s">
        <v>18</v>
      </c>
      <c r="G132" t="s">
        <v>17</v>
      </c>
      <c r="H132" t="s">
        <v>32</v>
      </c>
      <c r="I132" t="s">
        <v>17</v>
      </c>
      <c r="J132" t="s">
        <v>32</v>
      </c>
      <c r="K132" t="s">
        <v>63</v>
      </c>
      <c r="L132" t="s">
        <v>17</v>
      </c>
      <c r="M132" t="s">
        <v>382</v>
      </c>
      <c r="N132" t="s">
        <v>24</v>
      </c>
      <c r="O132" t="s">
        <v>404</v>
      </c>
    </row>
    <row r="133" spans="1:15" x14ac:dyDescent="0.2">
      <c r="A133" t="s">
        <v>495</v>
      </c>
      <c r="B133" t="s">
        <v>38</v>
      </c>
      <c r="C133" t="s">
        <v>17</v>
      </c>
      <c r="D133" s="6" t="s">
        <v>189</v>
      </c>
      <c r="E133" t="s">
        <v>19</v>
      </c>
      <c r="G133" t="s">
        <v>40</v>
      </c>
      <c r="I133" t="s">
        <v>40</v>
      </c>
      <c r="K133" t="s">
        <v>63</v>
      </c>
      <c r="L133" t="s">
        <v>17</v>
      </c>
      <c r="M133" t="s">
        <v>23</v>
      </c>
      <c r="N133" t="s">
        <v>24</v>
      </c>
      <c r="O133" t="s">
        <v>496</v>
      </c>
    </row>
    <row r="134" spans="1:15" x14ac:dyDescent="0.2">
      <c r="A134" t="s">
        <v>97</v>
      </c>
      <c r="B134" t="s">
        <v>38</v>
      </c>
      <c r="C134" t="s">
        <v>17</v>
      </c>
      <c r="D134" t="s">
        <v>18</v>
      </c>
      <c r="E134" t="s">
        <v>18</v>
      </c>
      <c r="F134" t="s">
        <v>18</v>
      </c>
      <c r="G134" t="s">
        <v>17</v>
      </c>
      <c r="H134" t="s">
        <v>20</v>
      </c>
      <c r="I134" t="s">
        <v>17</v>
      </c>
      <c r="J134" t="s">
        <v>54</v>
      </c>
      <c r="K134" t="s">
        <v>22</v>
      </c>
      <c r="L134" t="s">
        <v>17</v>
      </c>
      <c r="M134" t="s">
        <v>23</v>
      </c>
      <c r="N134" t="s">
        <v>24</v>
      </c>
    </row>
    <row r="135" spans="1:15" x14ac:dyDescent="0.2">
      <c r="A135" t="s">
        <v>15</v>
      </c>
      <c r="B135" t="s">
        <v>16</v>
      </c>
      <c r="C135" t="s">
        <v>17</v>
      </c>
      <c r="D135" t="s">
        <v>18</v>
      </c>
      <c r="E135" t="s">
        <v>19</v>
      </c>
      <c r="F135" t="s">
        <v>18</v>
      </c>
      <c r="G135" t="s">
        <v>17</v>
      </c>
      <c r="H135" t="s">
        <v>20</v>
      </c>
      <c r="I135" t="s">
        <v>17</v>
      </c>
      <c r="J135" t="s">
        <v>21</v>
      </c>
      <c r="K135" t="s">
        <v>22</v>
      </c>
      <c r="L135" t="s">
        <v>17</v>
      </c>
      <c r="M135" t="s">
        <v>23</v>
      </c>
      <c r="N135" t="s">
        <v>24</v>
      </c>
    </row>
    <row r="136" spans="1:15" x14ac:dyDescent="0.2">
      <c r="A136" t="s">
        <v>136</v>
      </c>
      <c r="B136" t="s">
        <v>30</v>
      </c>
      <c r="C136" t="s">
        <v>17</v>
      </c>
      <c r="D136" t="s">
        <v>18</v>
      </c>
      <c r="E136" t="s">
        <v>18</v>
      </c>
      <c r="G136" t="s">
        <v>27</v>
      </c>
      <c r="I136" t="s">
        <v>46</v>
      </c>
      <c r="K136" t="s">
        <v>22</v>
      </c>
      <c r="L136" t="s">
        <v>17</v>
      </c>
      <c r="M136" t="s">
        <v>58</v>
      </c>
      <c r="N136" t="s">
        <v>24</v>
      </c>
    </row>
    <row r="137" spans="1:15" x14ac:dyDescent="0.2">
      <c r="A137" t="s">
        <v>175</v>
      </c>
      <c r="B137" t="s">
        <v>38</v>
      </c>
      <c r="C137" t="s">
        <v>17</v>
      </c>
      <c r="D137" t="s">
        <v>19</v>
      </c>
      <c r="E137" t="s">
        <v>19</v>
      </c>
      <c r="F137" t="s">
        <v>19</v>
      </c>
      <c r="G137" t="s">
        <v>27</v>
      </c>
      <c r="I137" t="s">
        <v>17</v>
      </c>
      <c r="J137" t="s">
        <v>54</v>
      </c>
      <c r="K137" t="s">
        <v>22</v>
      </c>
      <c r="L137" t="s">
        <v>17</v>
      </c>
      <c r="M137" t="s">
        <v>34</v>
      </c>
      <c r="N137" t="s">
        <v>24</v>
      </c>
    </row>
    <row r="138" spans="1:15" x14ac:dyDescent="0.2">
      <c r="A138" t="s">
        <v>244</v>
      </c>
      <c r="B138" t="s">
        <v>38</v>
      </c>
      <c r="C138" t="s">
        <v>17</v>
      </c>
      <c r="D138" t="s">
        <v>19</v>
      </c>
      <c r="E138" t="s">
        <v>19</v>
      </c>
      <c r="F138" t="s">
        <v>19</v>
      </c>
      <c r="G138" t="s">
        <v>27</v>
      </c>
      <c r="I138" t="s">
        <v>17</v>
      </c>
      <c r="J138" t="s">
        <v>32</v>
      </c>
      <c r="K138" t="s">
        <v>22</v>
      </c>
      <c r="L138" t="s">
        <v>17</v>
      </c>
      <c r="M138" t="s">
        <v>34</v>
      </c>
      <c r="N138" t="s">
        <v>24</v>
      </c>
    </row>
    <row r="139" spans="1:15" x14ac:dyDescent="0.2">
      <c r="A139" t="s">
        <v>314</v>
      </c>
      <c r="B139" t="s">
        <v>30</v>
      </c>
      <c r="C139" t="s">
        <v>17</v>
      </c>
      <c r="D139" t="s">
        <v>18</v>
      </c>
      <c r="E139" t="s">
        <v>18</v>
      </c>
      <c r="F139" t="s">
        <v>296</v>
      </c>
      <c r="G139" t="s">
        <v>17</v>
      </c>
      <c r="H139" t="s">
        <v>32</v>
      </c>
      <c r="I139" t="s">
        <v>40</v>
      </c>
      <c r="K139" t="s">
        <v>22</v>
      </c>
      <c r="L139" t="s">
        <v>17</v>
      </c>
      <c r="M139" t="s">
        <v>41</v>
      </c>
      <c r="N139" t="s">
        <v>24</v>
      </c>
      <c r="O139" t="s">
        <v>315</v>
      </c>
    </row>
    <row r="140" spans="1:15" x14ac:dyDescent="0.2">
      <c r="A140" t="s">
        <v>331</v>
      </c>
      <c r="B140" t="s">
        <v>30</v>
      </c>
      <c r="C140" t="s">
        <v>17</v>
      </c>
      <c r="D140" t="s">
        <v>18</v>
      </c>
      <c r="E140" t="s">
        <v>18</v>
      </c>
      <c r="F140" t="s">
        <v>18</v>
      </c>
      <c r="G140" t="s">
        <v>27</v>
      </c>
      <c r="I140" t="s">
        <v>17</v>
      </c>
      <c r="J140" t="s">
        <v>54</v>
      </c>
      <c r="K140" t="s">
        <v>22</v>
      </c>
      <c r="L140" t="s">
        <v>17</v>
      </c>
      <c r="M140" t="s">
        <v>41</v>
      </c>
      <c r="N140" t="s">
        <v>24</v>
      </c>
    </row>
    <row r="141" spans="1:15" x14ac:dyDescent="0.2">
      <c r="A141" t="s">
        <v>412</v>
      </c>
      <c r="B141" t="s">
        <v>184</v>
      </c>
      <c r="C141" t="s">
        <v>17</v>
      </c>
      <c r="D141" t="s">
        <v>19</v>
      </c>
      <c r="E141" t="s">
        <v>19</v>
      </c>
      <c r="F141" t="s">
        <v>413</v>
      </c>
      <c r="G141" t="s">
        <v>40</v>
      </c>
      <c r="I141" t="s">
        <v>40</v>
      </c>
      <c r="K141" t="s">
        <v>22</v>
      </c>
      <c r="L141" t="s">
        <v>17</v>
      </c>
      <c r="M141" t="s">
        <v>34</v>
      </c>
      <c r="N141" t="s">
        <v>24</v>
      </c>
      <c r="O141" t="s">
        <v>414</v>
      </c>
    </row>
    <row r="142" spans="1:15" x14ac:dyDescent="0.2">
      <c r="A142" t="s">
        <v>407</v>
      </c>
      <c r="B142" t="s">
        <v>66</v>
      </c>
      <c r="C142" t="s">
        <v>17</v>
      </c>
      <c r="D142" t="s">
        <v>18</v>
      </c>
      <c r="E142" t="s">
        <v>19</v>
      </c>
      <c r="F142" t="s">
        <v>408</v>
      </c>
      <c r="G142" t="s">
        <v>27</v>
      </c>
      <c r="I142" t="s">
        <v>31</v>
      </c>
      <c r="K142" t="s">
        <v>22</v>
      </c>
      <c r="L142" t="s">
        <v>17</v>
      </c>
      <c r="M142" t="s">
        <v>41</v>
      </c>
      <c r="N142" t="s">
        <v>24</v>
      </c>
      <c r="O142" t="s">
        <v>409</v>
      </c>
    </row>
    <row r="143" spans="1:15" x14ac:dyDescent="0.2">
      <c r="A143" t="s">
        <v>410</v>
      </c>
      <c r="B143" t="s">
        <v>184</v>
      </c>
      <c r="C143" t="s">
        <v>17</v>
      </c>
      <c r="D143" t="s">
        <v>18</v>
      </c>
      <c r="E143" t="s">
        <v>19</v>
      </c>
      <c r="F143" t="s">
        <v>408</v>
      </c>
      <c r="G143" t="s">
        <v>27</v>
      </c>
      <c r="I143" t="s">
        <v>40</v>
      </c>
      <c r="K143" t="s">
        <v>22</v>
      </c>
      <c r="L143" t="s">
        <v>17</v>
      </c>
      <c r="M143" t="s">
        <v>34</v>
      </c>
      <c r="N143" t="s">
        <v>24</v>
      </c>
      <c r="O143" t="s">
        <v>411</v>
      </c>
    </row>
    <row r="144" spans="1:15" x14ac:dyDescent="0.2">
      <c r="A144" t="s">
        <v>94</v>
      </c>
      <c r="B144" t="s">
        <v>30</v>
      </c>
      <c r="C144" t="s">
        <v>17</v>
      </c>
      <c r="D144" t="s">
        <v>18</v>
      </c>
      <c r="E144" t="s">
        <v>18</v>
      </c>
      <c r="F144" t="s">
        <v>18</v>
      </c>
      <c r="G144" t="s">
        <v>27</v>
      </c>
      <c r="I144" t="s">
        <v>17</v>
      </c>
      <c r="J144" t="s">
        <v>21</v>
      </c>
      <c r="K144" t="s">
        <v>95</v>
      </c>
      <c r="L144" t="s">
        <v>17</v>
      </c>
      <c r="M144" t="s">
        <v>23</v>
      </c>
      <c r="N144" t="s">
        <v>24</v>
      </c>
      <c r="O144" t="s">
        <v>96</v>
      </c>
    </row>
    <row r="145" spans="1:15" x14ac:dyDescent="0.2">
      <c r="A145" t="s">
        <v>351</v>
      </c>
      <c r="B145" t="s">
        <v>38</v>
      </c>
      <c r="C145" t="s">
        <v>17</v>
      </c>
      <c r="D145" t="s">
        <v>352</v>
      </c>
      <c r="E145" t="s">
        <v>352</v>
      </c>
      <c r="F145" t="s">
        <v>352</v>
      </c>
      <c r="G145" t="s">
        <v>27</v>
      </c>
      <c r="I145" t="s">
        <v>17</v>
      </c>
      <c r="J145" t="s">
        <v>21</v>
      </c>
      <c r="K145" t="s">
        <v>353</v>
      </c>
      <c r="L145" t="s">
        <v>17</v>
      </c>
      <c r="M145" t="s">
        <v>56</v>
      </c>
      <c r="N145" t="s">
        <v>24</v>
      </c>
      <c r="O145" t="s">
        <v>354</v>
      </c>
    </row>
    <row r="146" spans="1:15" x14ac:dyDescent="0.2">
      <c r="A146" t="s">
        <v>69</v>
      </c>
      <c r="B146" t="s">
        <v>38</v>
      </c>
      <c r="C146" t="s">
        <v>17</v>
      </c>
      <c r="D146" t="s">
        <v>18</v>
      </c>
      <c r="E146" t="s">
        <v>18</v>
      </c>
      <c r="F146" t="s">
        <v>18</v>
      </c>
      <c r="G146" t="s">
        <v>17</v>
      </c>
      <c r="H146" t="s">
        <v>32</v>
      </c>
      <c r="I146" t="s">
        <v>17</v>
      </c>
      <c r="J146" t="s">
        <v>32</v>
      </c>
      <c r="K146" t="s">
        <v>55</v>
      </c>
      <c r="L146" t="s">
        <v>17</v>
      </c>
      <c r="M146" t="s">
        <v>34</v>
      </c>
      <c r="N146" t="s">
        <v>24</v>
      </c>
      <c r="O146" t="s">
        <v>70</v>
      </c>
    </row>
    <row r="147" spans="1:15" x14ac:dyDescent="0.2">
      <c r="A147" t="s">
        <v>129</v>
      </c>
      <c r="B147" t="s">
        <v>26</v>
      </c>
      <c r="C147" t="s">
        <v>17</v>
      </c>
      <c r="D147" t="s">
        <v>18</v>
      </c>
      <c r="E147" t="s">
        <v>18</v>
      </c>
      <c r="F147" t="s">
        <v>18</v>
      </c>
      <c r="G147" t="s">
        <v>27</v>
      </c>
      <c r="I147" t="s">
        <v>17</v>
      </c>
      <c r="J147" t="s">
        <v>54</v>
      </c>
      <c r="K147" t="s">
        <v>55</v>
      </c>
      <c r="L147" t="s">
        <v>17</v>
      </c>
      <c r="M147" t="s">
        <v>23</v>
      </c>
      <c r="N147" t="s">
        <v>24</v>
      </c>
    </row>
    <row r="148" spans="1:15" x14ac:dyDescent="0.2">
      <c r="A148" t="s">
        <v>148</v>
      </c>
      <c r="B148" t="s">
        <v>38</v>
      </c>
      <c r="C148" t="s">
        <v>17</v>
      </c>
      <c r="D148" t="s">
        <v>18</v>
      </c>
      <c r="E148" t="s">
        <v>19</v>
      </c>
      <c r="F148" t="s">
        <v>19</v>
      </c>
      <c r="G148" t="s">
        <v>27</v>
      </c>
      <c r="I148" t="s">
        <v>17</v>
      </c>
      <c r="J148" t="s">
        <v>32</v>
      </c>
      <c r="K148" t="s">
        <v>55</v>
      </c>
      <c r="L148" t="s">
        <v>17</v>
      </c>
      <c r="M148" t="s">
        <v>34</v>
      </c>
      <c r="N148" t="s">
        <v>24</v>
      </c>
    </row>
    <row r="149" spans="1:15" x14ac:dyDescent="0.2">
      <c r="A149" t="s">
        <v>149</v>
      </c>
      <c r="B149" t="s">
        <v>26</v>
      </c>
      <c r="C149" t="s">
        <v>17</v>
      </c>
      <c r="D149" t="s">
        <v>18</v>
      </c>
      <c r="E149" t="s">
        <v>18</v>
      </c>
      <c r="F149" t="s">
        <v>19</v>
      </c>
      <c r="G149" t="s">
        <v>27</v>
      </c>
      <c r="I149" t="s">
        <v>17</v>
      </c>
      <c r="J149" t="s">
        <v>21</v>
      </c>
      <c r="K149" t="s">
        <v>55</v>
      </c>
      <c r="L149" t="s">
        <v>17</v>
      </c>
      <c r="M149" t="s">
        <v>132</v>
      </c>
      <c r="N149" t="s">
        <v>24</v>
      </c>
      <c r="O149" t="s">
        <v>150</v>
      </c>
    </row>
    <row r="150" spans="1:15" x14ac:dyDescent="0.2">
      <c r="A150" t="s">
        <v>257</v>
      </c>
      <c r="B150" t="s">
        <v>38</v>
      </c>
      <c r="C150" t="s">
        <v>17</v>
      </c>
      <c r="D150" t="s">
        <v>18</v>
      </c>
      <c r="E150" t="s">
        <v>19</v>
      </c>
      <c r="G150" t="s">
        <v>27</v>
      </c>
      <c r="I150" t="s">
        <v>40</v>
      </c>
      <c r="K150" t="s">
        <v>55</v>
      </c>
      <c r="L150" t="s">
        <v>17</v>
      </c>
      <c r="M150" t="s">
        <v>34</v>
      </c>
      <c r="N150" t="s">
        <v>24</v>
      </c>
    </row>
    <row r="151" spans="1:15" x14ac:dyDescent="0.2">
      <c r="A151" t="s">
        <v>259</v>
      </c>
      <c r="B151" t="s">
        <v>38</v>
      </c>
      <c r="C151" t="s">
        <v>17</v>
      </c>
      <c r="D151" t="s">
        <v>18</v>
      </c>
      <c r="E151" t="s">
        <v>18</v>
      </c>
      <c r="F151" t="s">
        <v>18</v>
      </c>
      <c r="G151" t="s">
        <v>27</v>
      </c>
      <c r="I151" t="s">
        <v>17</v>
      </c>
      <c r="J151" t="s">
        <v>32</v>
      </c>
      <c r="K151" t="s">
        <v>55</v>
      </c>
      <c r="L151" t="s">
        <v>17</v>
      </c>
      <c r="M151" t="s">
        <v>23</v>
      </c>
      <c r="N151" t="s">
        <v>24</v>
      </c>
      <c r="O151" t="s">
        <v>260</v>
      </c>
    </row>
    <row r="152" spans="1:15" x14ac:dyDescent="0.2">
      <c r="A152" t="s">
        <v>327</v>
      </c>
      <c r="B152" t="s">
        <v>30</v>
      </c>
      <c r="C152" t="s">
        <v>17</v>
      </c>
      <c r="D152" t="s">
        <v>18</v>
      </c>
      <c r="E152" t="s">
        <v>328</v>
      </c>
      <c r="G152" t="s">
        <v>27</v>
      </c>
      <c r="I152" t="s">
        <v>40</v>
      </c>
      <c r="K152" t="s">
        <v>55</v>
      </c>
      <c r="L152" t="s">
        <v>17</v>
      </c>
      <c r="M152" t="s">
        <v>23</v>
      </c>
      <c r="N152" t="s">
        <v>24</v>
      </c>
    </row>
    <row r="153" spans="1:15" x14ac:dyDescent="0.2">
      <c r="A153" t="s">
        <v>455</v>
      </c>
      <c r="B153" t="s">
        <v>38</v>
      </c>
      <c r="C153" t="s">
        <v>17</v>
      </c>
      <c r="D153" t="s">
        <v>18</v>
      </c>
      <c r="E153" t="s">
        <v>18</v>
      </c>
      <c r="F153" t="s">
        <v>18</v>
      </c>
      <c r="G153" t="s">
        <v>27</v>
      </c>
      <c r="I153" t="s">
        <v>40</v>
      </c>
      <c r="K153" t="s">
        <v>55</v>
      </c>
      <c r="L153" t="s">
        <v>17</v>
      </c>
      <c r="M153" t="s">
        <v>23</v>
      </c>
      <c r="N153" t="s">
        <v>24</v>
      </c>
    </row>
    <row r="154" spans="1:15" x14ac:dyDescent="0.2">
      <c r="A154" t="s">
        <v>547</v>
      </c>
      <c r="B154" t="s">
        <v>38</v>
      </c>
      <c r="C154" t="s">
        <v>17</v>
      </c>
      <c r="D154" t="s">
        <v>18</v>
      </c>
      <c r="E154" t="s">
        <v>19</v>
      </c>
      <c r="F154" t="s">
        <v>548</v>
      </c>
      <c r="G154" t="s">
        <v>17</v>
      </c>
      <c r="H154" t="s">
        <v>21</v>
      </c>
      <c r="I154" t="s">
        <v>40</v>
      </c>
      <c r="K154" t="s">
        <v>55</v>
      </c>
      <c r="L154" t="s">
        <v>17</v>
      </c>
      <c r="M154" t="s">
        <v>34</v>
      </c>
      <c r="N154" t="s">
        <v>24</v>
      </c>
      <c r="O154" t="s">
        <v>549</v>
      </c>
    </row>
    <row r="155" spans="1:15" x14ac:dyDescent="0.2">
      <c r="A155" t="s">
        <v>207</v>
      </c>
      <c r="B155" t="s">
        <v>30</v>
      </c>
      <c r="C155" t="s">
        <v>17</v>
      </c>
      <c r="D155" t="s">
        <v>18</v>
      </c>
      <c r="E155" t="s">
        <v>208</v>
      </c>
      <c r="F155" t="s">
        <v>209</v>
      </c>
      <c r="G155" t="s">
        <v>27</v>
      </c>
      <c r="I155" t="s">
        <v>17</v>
      </c>
      <c r="J155" t="s">
        <v>21</v>
      </c>
      <c r="K155" t="s">
        <v>210</v>
      </c>
      <c r="L155" t="s">
        <v>17</v>
      </c>
      <c r="M155" t="s">
        <v>56</v>
      </c>
      <c r="N155" t="s">
        <v>24</v>
      </c>
      <c r="O155" t="s">
        <v>211</v>
      </c>
    </row>
    <row r="156" spans="1:15" x14ac:dyDescent="0.2">
      <c r="A156" t="s">
        <v>57</v>
      </c>
      <c r="B156" t="s">
        <v>38</v>
      </c>
      <c r="C156" t="s">
        <v>17</v>
      </c>
      <c r="D156" t="s">
        <v>18</v>
      </c>
      <c r="E156" t="s">
        <v>18</v>
      </c>
      <c r="G156" t="s">
        <v>27</v>
      </c>
      <c r="I156" t="s">
        <v>46</v>
      </c>
      <c r="K156" t="s">
        <v>59</v>
      </c>
      <c r="L156" t="s">
        <v>17</v>
      </c>
      <c r="M156" t="s">
        <v>23</v>
      </c>
      <c r="N156" t="s">
        <v>24</v>
      </c>
    </row>
    <row r="157" spans="1:15" x14ac:dyDescent="0.2">
      <c r="A157" t="s">
        <v>461</v>
      </c>
      <c r="B157" t="s">
        <v>38</v>
      </c>
      <c r="C157" t="s">
        <v>17</v>
      </c>
      <c r="D157" t="s">
        <v>18</v>
      </c>
      <c r="E157" t="s">
        <v>18</v>
      </c>
      <c r="G157" t="s">
        <v>27</v>
      </c>
      <c r="I157" t="s">
        <v>46</v>
      </c>
      <c r="K157" t="s">
        <v>59</v>
      </c>
      <c r="L157" t="s">
        <v>17</v>
      </c>
      <c r="M157" t="s">
        <v>56</v>
      </c>
      <c r="N157" t="s">
        <v>24</v>
      </c>
    </row>
    <row r="158" spans="1:15" x14ac:dyDescent="0.2">
      <c r="A158" t="s">
        <v>536</v>
      </c>
      <c r="B158" t="s">
        <v>38</v>
      </c>
      <c r="C158" t="s">
        <v>17</v>
      </c>
      <c r="D158" t="s">
        <v>18</v>
      </c>
      <c r="E158" t="s">
        <v>18</v>
      </c>
      <c r="F158" t="s">
        <v>18</v>
      </c>
      <c r="G158" t="s">
        <v>27</v>
      </c>
      <c r="I158" t="s">
        <v>31</v>
      </c>
      <c r="K158" t="s">
        <v>537</v>
      </c>
      <c r="L158" t="s">
        <v>17</v>
      </c>
      <c r="M158" t="s">
        <v>23</v>
      </c>
      <c r="N158" t="s">
        <v>24</v>
      </c>
    </row>
    <row r="159" spans="1:15" x14ac:dyDescent="0.2">
      <c r="A159" t="s">
        <v>312</v>
      </c>
      <c r="B159" t="s">
        <v>30</v>
      </c>
      <c r="C159" t="s">
        <v>17</v>
      </c>
      <c r="D159" t="s">
        <v>18</v>
      </c>
      <c r="E159" t="s">
        <v>18</v>
      </c>
      <c r="F159" t="s">
        <v>18</v>
      </c>
      <c r="G159" t="s">
        <v>27</v>
      </c>
      <c r="I159" t="s">
        <v>17</v>
      </c>
      <c r="J159" t="s">
        <v>21</v>
      </c>
      <c r="K159" t="s">
        <v>147</v>
      </c>
      <c r="L159" t="s">
        <v>17</v>
      </c>
      <c r="M159" t="s">
        <v>56</v>
      </c>
      <c r="N159" t="s">
        <v>24</v>
      </c>
      <c r="O159" t="s">
        <v>313</v>
      </c>
    </row>
    <row r="160" spans="1:15" x14ac:dyDescent="0.2">
      <c r="A160" t="s">
        <v>123</v>
      </c>
      <c r="B160" t="s">
        <v>38</v>
      </c>
      <c r="C160" t="s">
        <v>17</v>
      </c>
      <c r="D160" t="s">
        <v>18</v>
      </c>
      <c r="E160" t="s">
        <v>18</v>
      </c>
      <c r="F160" t="s">
        <v>124</v>
      </c>
      <c r="G160" t="s">
        <v>27</v>
      </c>
      <c r="I160" t="s">
        <v>46</v>
      </c>
      <c r="K160" t="s">
        <v>125</v>
      </c>
      <c r="L160" t="s">
        <v>17</v>
      </c>
      <c r="M160" t="s">
        <v>41</v>
      </c>
      <c r="N160" t="s">
        <v>17</v>
      </c>
    </row>
    <row r="161" spans="1:15" x14ac:dyDescent="0.2">
      <c r="A161" t="s">
        <v>37</v>
      </c>
      <c r="B161" t="s">
        <v>38</v>
      </c>
      <c r="C161" t="s">
        <v>17</v>
      </c>
      <c r="D161" t="s">
        <v>18</v>
      </c>
      <c r="E161" t="s">
        <v>18</v>
      </c>
      <c r="F161" t="s">
        <v>39</v>
      </c>
      <c r="G161" t="s">
        <v>40</v>
      </c>
      <c r="I161" t="s">
        <v>40</v>
      </c>
      <c r="K161" t="s">
        <v>33</v>
      </c>
      <c r="L161" t="s">
        <v>17</v>
      </c>
      <c r="M161" t="s">
        <v>41</v>
      </c>
      <c r="N161" t="s">
        <v>17</v>
      </c>
    </row>
    <row r="162" spans="1:15" x14ac:dyDescent="0.2">
      <c r="A162" t="s">
        <v>100</v>
      </c>
      <c r="B162" t="s">
        <v>30</v>
      </c>
      <c r="C162" t="s">
        <v>17</v>
      </c>
      <c r="D162" t="s">
        <v>18</v>
      </c>
      <c r="E162" t="s">
        <v>18</v>
      </c>
      <c r="F162" t="s">
        <v>19</v>
      </c>
      <c r="G162" t="s">
        <v>27</v>
      </c>
      <c r="I162" t="s">
        <v>46</v>
      </c>
      <c r="K162" t="s">
        <v>33</v>
      </c>
      <c r="L162" t="s">
        <v>17</v>
      </c>
      <c r="M162" t="s">
        <v>41</v>
      </c>
      <c r="N162" t="s">
        <v>17</v>
      </c>
    </row>
    <row r="163" spans="1:15" x14ac:dyDescent="0.2">
      <c r="A163" t="s">
        <v>102</v>
      </c>
      <c r="B163" t="s">
        <v>30</v>
      </c>
      <c r="C163" t="s">
        <v>17</v>
      </c>
      <c r="D163" t="s">
        <v>18</v>
      </c>
      <c r="E163" t="s">
        <v>18</v>
      </c>
      <c r="F163" t="s">
        <v>18</v>
      </c>
      <c r="G163" t="s">
        <v>27</v>
      </c>
      <c r="I163" t="s">
        <v>46</v>
      </c>
      <c r="K163" t="s">
        <v>33</v>
      </c>
      <c r="L163" t="s">
        <v>17</v>
      </c>
      <c r="M163" t="s">
        <v>58</v>
      </c>
      <c r="N163" t="s">
        <v>17</v>
      </c>
      <c r="O163" s="9" t="s">
        <v>103</v>
      </c>
    </row>
    <row r="164" spans="1:15" x14ac:dyDescent="0.2">
      <c r="A164" t="s">
        <v>110</v>
      </c>
      <c r="B164" t="s">
        <v>30</v>
      </c>
      <c r="C164" t="s">
        <v>17</v>
      </c>
      <c r="D164" t="s">
        <v>18</v>
      </c>
      <c r="E164" t="s">
        <v>18</v>
      </c>
      <c r="F164" t="s">
        <v>18</v>
      </c>
      <c r="G164" t="s">
        <v>27</v>
      </c>
      <c r="I164" t="s">
        <v>17</v>
      </c>
      <c r="J164" t="s">
        <v>20</v>
      </c>
      <c r="K164" t="s">
        <v>33</v>
      </c>
      <c r="L164" t="s">
        <v>17</v>
      </c>
      <c r="M164" t="s">
        <v>58</v>
      </c>
      <c r="N164" t="s">
        <v>17</v>
      </c>
    </row>
    <row r="165" spans="1:15" x14ac:dyDescent="0.2">
      <c r="A165" t="s">
        <v>135</v>
      </c>
      <c r="B165" t="s">
        <v>30</v>
      </c>
      <c r="C165" t="s">
        <v>17</v>
      </c>
      <c r="D165" t="s">
        <v>18</v>
      </c>
      <c r="E165" t="s">
        <v>18</v>
      </c>
      <c r="G165" t="s">
        <v>27</v>
      </c>
      <c r="I165" t="s">
        <v>40</v>
      </c>
      <c r="K165" t="s">
        <v>33</v>
      </c>
      <c r="L165" t="s">
        <v>17</v>
      </c>
      <c r="M165" t="s">
        <v>23</v>
      </c>
      <c r="N165" t="s">
        <v>17</v>
      </c>
    </row>
    <row r="166" spans="1:15" x14ac:dyDescent="0.2">
      <c r="A166" t="s">
        <v>181</v>
      </c>
      <c r="B166" t="s">
        <v>30</v>
      </c>
      <c r="C166" t="s">
        <v>17</v>
      </c>
      <c r="D166" t="s">
        <v>18</v>
      </c>
      <c r="E166" t="s">
        <v>18</v>
      </c>
      <c r="F166" t="s">
        <v>19</v>
      </c>
      <c r="G166" t="s">
        <v>27</v>
      </c>
      <c r="I166" t="s">
        <v>17</v>
      </c>
      <c r="J166" t="s">
        <v>20</v>
      </c>
      <c r="K166" t="s">
        <v>33</v>
      </c>
      <c r="L166" t="s">
        <v>17</v>
      </c>
      <c r="M166" t="s">
        <v>34</v>
      </c>
      <c r="N166" t="s">
        <v>17</v>
      </c>
    </row>
    <row r="167" spans="1:15" x14ac:dyDescent="0.2">
      <c r="A167" t="s">
        <v>176</v>
      </c>
      <c r="B167" t="s">
        <v>38</v>
      </c>
      <c r="C167" t="s">
        <v>17</v>
      </c>
      <c r="D167" t="s">
        <v>18</v>
      </c>
      <c r="E167" t="s">
        <v>19</v>
      </c>
      <c r="F167" t="s">
        <v>19</v>
      </c>
      <c r="G167" t="s">
        <v>40</v>
      </c>
      <c r="I167" t="s">
        <v>46</v>
      </c>
      <c r="K167" t="s">
        <v>33</v>
      </c>
      <c r="L167" t="s">
        <v>17</v>
      </c>
      <c r="M167" t="s">
        <v>41</v>
      </c>
      <c r="N167" t="s">
        <v>17</v>
      </c>
    </row>
    <row r="168" spans="1:15" x14ac:dyDescent="0.2">
      <c r="A168" t="s">
        <v>186</v>
      </c>
      <c r="B168" t="s">
        <v>30</v>
      </c>
      <c r="C168" t="s">
        <v>17</v>
      </c>
      <c r="D168" t="s">
        <v>18</v>
      </c>
      <c r="E168" t="s">
        <v>18</v>
      </c>
      <c r="F168" t="s">
        <v>18</v>
      </c>
      <c r="G168" t="s">
        <v>27</v>
      </c>
      <c r="I168" t="s">
        <v>17</v>
      </c>
      <c r="J168" t="s">
        <v>32</v>
      </c>
      <c r="K168" t="s">
        <v>33</v>
      </c>
      <c r="L168" t="s">
        <v>17</v>
      </c>
      <c r="M168" t="s">
        <v>187</v>
      </c>
      <c r="N168" t="s">
        <v>17</v>
      </c>
    </row>
    <row r="169" spans="1:15" x14ac:dyDescent="0.2">
      <c r="A169" t="s">
        <v>212</v>
      </c>
      <c r="B169" t="s">
        <v>26</v>
      </c>
      <c r="C169" t="s">
        <v>17</v>
      </c>
      <c r="D169" t="s">
        <v>18</v>
      </c>
      <c r="E169" t="s">
        <v>18</v>
      </c>
      <c r="G169" t="s">
        <v>27</v>
      </c>
      <c r="I169" t="s">
        <v>40</v>
      </c>
      <c r="K169" t="s">
        <v>33</v>
      </c>
      <c r="L169" t="s">
        <v>17</v>
      </c>
      <c r="M169" t="s">
        <v>67</v>
      </c>
      <c r="N169" t="s">
        <v>17</v>
      </c>
    </row>
    <row r="170" spans="1:15" x14ac:dyDescent="0.2">
      <c r="A170" t="s">
        <v>272</v>
      </c>
      <c r="B170" t="s">
        <v>30</v>
      </c>
      <c r="C170" t="s">
        <v>17</v>
      </c>
      <c r="D170" t="s">
        <v>19</v>
      </c>
      <c r="E170" t="s">
        <v>19</v>
      </c>
      <c r="G170" t="s">
        <v>27</v>
      </c>
      <c r="I170" t="s">
        <v>40</v>
      </c>
      <c r="K170" t="s">
        <v>33</v>
      </c>
      <c r="L170" t="s">
        <v>17</v>
      </c>
      <c r="M170" t="s">
        <v>41</v>
      </c>
      <c r="N170" t="s">
        <v>17</v>
      </c>
    </row>
    <row r="171" spans="1:15" x14ac:dyDescent="0.2">
      <c r="A171" t="s">
        <v>228</v>
      </c>
      <c r="B171" t="s">
        <v>30</v>
      </c>
      <c r="C171" t="s">
        <v>17</v>
      </c>
      <c r="D171" t="s">
        <v>18</v>
      </c>
      <c r="E171" t="s">
        <v>18</v>
      </c>
      <c r="F171" t="s">
        <v>229</v>
      </c>
      <c r="G171" t="s">
        <v>27</v>
      </c>
      <c r="I171" t="s">
        <v>40</v>
      </c>
      <c r="K171" t="s">
        <v>33</v>
      </c>
      <c r="L171" t="s">
        <v>17</v>
      </c>
      <c r="M171" t="s">
        <v>34</v>
      </c>
      <c r="N171" t="s">
        <v>17</v>
      </c>
      <c r="O171" t="s">
        <v>230</v>
      </c>
    </row>
    <row r="172" spans="1:15" x14ac:dyDescent="0.2">
      <c r="A172" t="s">
        <v>288</v>
      </c>
      <c r="B172" t="s">
        <v>30</v>
      </c>
      <c r="C172" t="s">
        <v>17</v>
      </c>
      <c r="D172" t="s">
        <v>19</v>
      </c>
      <c r="E172" t="s">
        <v>19</v>
      </c>
      <c r="F172" t="s">
        <v>39</v>
      </c>
      <c r="G172" t="s">
        <v>27</v>
      </c>
      <c r="I172" t="s">
        <v>40</v>
      </c>
      <c r="K172" t="s">
        <v>33</v>
      </c>
      <c r="L172" t="s">
        <v>17</v>
      </c>
      <c r="M172" t="s">
        <v>58</v>
      </c>
      <c r="N172" t="s">
        <v>17</v>
      </c>
    </row>
    <row r="173" spans="1:15" x14ac:dyDescent="0.2">
      <c r="A173" t="s">
        <v>275</v>
      </c>
      <c r="B173" t="s">
        <v>38</v>
      </c>
      <c r="C173" t="s">
        <v>17</v>
      </c>
      <c r="D173" t="s">
        <v>18</v>
      </c>
      <c r="E173" t="s">
        <v>18</v>
      </c>
      <c r="F173" t="s">
        <v>18</v>
      </c>
      <c r="G173" t="s">
        <v>85</v>
      </c>
      <c r="H173" t="s">
        <v>32</v>
      </c>
      <c r="I173" t="s">
        <v>46</v>
      </c>
      <c r="J173" t="s">
        <v>32</v>
      </c>
      <c r="K173" t="s">
        <v>33</v>
      </c>
      <c r="L173" t="s">
        <v>17</v>
      </c>
      <c r="M173" t="s">
        <v>34</v>
      </c>
      <c r="N173" t="s">
        <v>17</v>
      </c>
      <c r="O173" t="s">
        <v>276</v>
      </c>
    </row>
    <row r="174" spans="1:15" x14ac:dyDescent="0.2">
      <c r="A174" t="s">
        <v>363</v>
      </c>
      <c r="B174" t="s">
        <v>30</v>
      </c>
      <c r="C174" t="s">
        <v>17</v>
      </c>
      <c r="D174" t="s">
        <v>18</v>
      </c>
      <c r="E174" t="s">
        <v>18</v>
      </c>
      <c r="F174" t="s">
        <v>18</v>
      </c>
      <c r="G174" t="s">
        <v>27</v>
      </c>
      <c r="I174" t="s">
        <v>17</v>
      </c>
      <c r="J174" t="s">
        <v>21</v>
      </c>
      <c r="K174" t="s">
        <v>33</v>
      </c>
      <c r="L174" t="s">
        <v>17</v>
      </c>
      <c r="N174" t="s">
        <v>17</v>
      </c>
      <c r="O174" t="s">
        <v>364</v>
      </c>
    </row>
    <row r="175" spans="1:15" x14ac:dyDescent="0.2">
      <c r="A175" t="s">
        <v>394</v>
      </c>
      <c r="B175" t="s">
        <v>30</v>
      </c>
      <c r="C175" t="s">
        <v>17</v>
      </c>
      <c r="D175" t="s">
        <v>18</v>
      </c>
      <c r="E175" t="s">
        <v>18</v>
      </c>
      <c r="F175" t="s">
        <v>18</v>
      </c>
      <c r="G175" t="s">
        <v>27</v>
      </c>
      <c r="I175" t="s">
        <v>17</v>
      </c>
      <c r="J175" t="s">
        <v>54</v>
      </c>
      <c r="K175" t="s">
        <v>33</v>
      </c>
      <c r="L175" t="s">
        <v>17</v>
      </c>
      <c r="M175" t="s">
        <v>34</v>
      </c>
      <c r="N175" t="s">
        <v>17</v>
      </c>
    </row>
    <row r="176" spans="1:15" x14ac:dyDescent="0.2">
      <c r="A176" t="s">
        <v>401</v>
      </c>
      <c r="B176" t="s">
        <v>38</v>
      </c>
      <c r="C176" t="s">
        <v>17</v>
      </c>
      <c r="D176" t="s">
        <v>18</v>
      </c>
      <c r="E176" t="s">
        <v>19</v>
      </c>
      <c r="F176" t="s">
        <v>19</v>
      </c>
      <c r="G176" t="s">
        <v>27</v>
      </c>
      <c r="I176" t="s">
        <v>17</v>
      </c>
      <c r="J176" t="s">
        <v>32</v>
      </c>
      <c r="K176" t="s">
        <v>33</v>
      </c>
      <c r="L176" t="s">
        <v>17</v>
      </c>
      <c r="M176" t="s">
        <v>58</v>
      </c>
      <c r="N176" t="s">
        <v>17</v>
      </c>
    </row>
    <row r="177" spans="1:15" x14ac:dyDescent="0.2">
      <c r="A177" t="s">
        <v>430</v>
      </c>
      <c r="B177" t="s">
        <v>26</v>
      </c>
      <c r="C177" t="s">
        <v>17</v>
      </c>
      <c r="D177" t="s">
        <v>19</v>
      </c>
      <c r="E177" t="s">
        <v>19</v>
      </c>
      <c r="F177" t="s">
        <v>19</v>
      </c>
      <c r="G177" t="s">
        <v>82</v>
      </c>
      <c r="I177" t="s">
        <v>40</v>
      </c>
      <c r="K177" t="s">
        <v>33</v>
      </c>
      <c r="L177" t="s">
        <v>17</v>
      </c>
      <c r="M177" t="s">
        <v>34</v>
      </c>
      <c r="N177" t="s">
        <v>17</v>
      </c>
      <c r="O177" t="s">
        <v>431</v>
      </c>
    </row>
    <row r="178" spans="1:15" x14ac:dyDescent="0.2">
      <c r="A178" t="s">
        <v>442</v>
      </c>
      <c r="B178" t="s">
        <v>16</v>
      </c>
      <c r="C178" t="s">
        <v>17</v>
      </c>
      <c r="D178" t="s">
        <v>19</v>
      </c>
      <c r="E178" t="s">
        <v>19</v>
      </c>
      <c r="F178" t="s">
        <v>19</v>
      </c>
      <c r="G178" t="s">
        <v>17</v>
      </c>
      <c r="H178" t="s">
        <v>32</v>
      </c>
      <c r="I178" t="s">
        <v>17</v>
      </c>
      <c r="J178" t="s">
        <v>32</v>
      </c>
      <c r="K178" t="s">
        <v>33</v>
      </c>
      <c r="L178" t="s">
        <v>17</v>
      </c>
      <c r="M178" t="s">
        <v>41</v>
      </c>
      <c r="N178" t="s">
        <v>17</v>
      </c>
      <c r="O178" t="s">
        <v>443</v>
      </c>
    </row>
    <row r="179" spans="1:15" x14ac:dyDescent="0.2">
      <c r="A179" t="s">
        <v>481</v>
      </c>
      <c r="B179" t="s">
        <v>66</v>
      </c>
      <c r="C179" t="s">
        <v>17</v>
      </c>
      <c r="D179" t="s">
        <v>19</v>
      </c>
      <c r="E179" t="s">
        <v>19</v>
      </c>
      <c r="F179" t="s">
        <v>19</v>
      </c>
      <c r="G179" t="s">
        <v>27</v>
      </c>
      <c r="I179" t="s">
        <v>40</v>
      </c>
      <c r="K179" t="s">
        <v>33</v>
      </c>
      <c r="L179" t="s">
        <v>17</v>
      </c>
      <c r="M179" t="s">
        <v>23</v>
      </c>
      <c r="N179" t="s">
        <v>17</v>
      </c>
    </row>
    <row r="180" spans="1:15" x14ac:dyDescent="0.2">
      <c r="A180" t="s">
        <v>494</v>
      </c>
      <c r="B180" t="s">
        <v>38</v>
      </c>
      <c r="C180" t="s">
        <v>17</v>
      </c>
      <c r="D180" t="s">
        <v>19</v>
      </c>
      <c r="E180" t="s">
        <v>19</v>
      </c>
      <c r="F180" t="s">
        <v>19</v>
      </c>
      <c r="G180" t="s">
        <v>40</v>
      </c>
      <c r="I180" t="s">
        <v>40</v>
      </c>
      <c r="K180" t="s">
        <v>33</v>
      </c>
      <c r="L180" t="s">
        <v>17</v>
      </c>
      <c r="M180" t="s">
        <v>41</v>
      </c>
      <c r="N180" t="s">
        <v>17</v>
      </c>
    </row>
    <row r="181" spans="1:15" x14ac:dyDescent="0.2">
      <c r="A181" t="s">
        <v>527</v>
      </c>
      <c r="B181" t="s">
        <v>38</v>
      </c>
      <c r="C181" t="s">
        <v>17</v>
      </c>
      <c r="D181" t="s">
        <v>19</v>
      </c>
      <c r="E181" t="s">
        <v>19</v>
      </c>
      <c r="F181" t="s">
        <v>19</v>
      </c>
      <c r="G181" t="s">
        <v>17</v>
      </c>
      <c r="H181" t="s">
        <v>32</v>
      </c>
      <c r="I181" t="s">
        <v>40</v>
      </c>
      <c r="K181" t="s">
        <v>33</v>
      </c>
      <c r="L181" t="s">
        <v>17</v>
      </c>
      <c r="M181" t="s">
        <v>34</v>
      </c>
      <c r="N181" t="s">
        <v>17</v>
      </c>
      <c r="O181" t="s">
        <v>528</v>
      </c>
    </row>
    <row r="182" spans="1:15" x14ac:dyDescent="0.2">
      <c r="A182" t="s">
        <v>533</v>
      </c>
      <c r="B182" t="s">
        <v>26</v>
      </c>
      <c r="C182" t="s">
        <v>17</v>
      </c>
      <c r="D182" t="s">
        <v>18</v>
      </c>
      <c r="E182" t="s">
        <v>18</v>
      </c>
      <c r="F182" t="s">
        <v>18</v>
      </c>
      <c r="G182" t="s">
        <v>27</v>
      </c>
      <c r="I182" t="s">
        <v>40</v>
      </c>
      <c r="K182" t="s">
        <v>33</v>
      </c>
      <c r="L182" t="s">
        <v>17</v>
      </c>
      <c r="M182" t="s">
        <v>34</v>
      </c>
      <c r="N182" t="s">
        <v>17</v>
      </c>
      <c r="O182" t="s">
        <v>534</v>
      </c>
    </row>
    <row r="183" spans="1:15" x14ac:dyDescent="0.2">
      <c r="A183" t="s">
        <v>550</v>
      </c>
      <c r="B183" t="s">
        <v>66</v>
      </c>
      <c r="C183" t="s">
        <v>17</v>
      </c>
      <c r="D183" t="s">
        <v>18</v>
      </c>
      <c r="E183" t="s">
        <v>551</v>
      </c>
      <c r="F183" t="s">
        <v>552</v>
      </c>
      <c r="G183" t="s">
        <v>17</v>
      </c>
      <c r="H183" t="s">
        <v>54</v>
      </c>
      <c r="I183" t="s">
        <v>40</v>
      </c>
      <c r="J183" t="s">
        <v>21</v>
      </c>
      <c r="K183" t="s">
        <v>33</v>
      </c>
      <c r="L183" t="s">
        <v>17</v>
      </c>
      <c r="M183" t="s">
        <v>23</v>
      </c>
      <c r="N183" t="s">
        <v>17</v>
      </c>
      <c r="O183" t="s">
        <v>553</v>
      </c>
    </row>
    <row r="184" spans="1:15" x14ac:dyDescent="0.2">
      <c r="A184" t="s">
        <v>77</v>
      </c>
      <c r="B184" t="s">
        <v>30</v>
      </c>
      <c r="C184" t="s">
        <v>17</v>
      </c>
      <c r="D184" t="s">
        <v>18</v>
      </c>
      <c r="E184" t="s">
        <v>18</v>
      </c>
      <c r="F184" t="s">
        <v>18</v>
      </c>
      <c r="G184" t="s">
        <v>17</v>
      </c>
      <c r="I184" t="s">
        <v>31</v>
      </c>
      <c r="J184" t="s">
        <v>21</v>
      </c>
      <c r="K184" t="s">
        <v>78</v>
      </c>
      <c r="L184" t="s">
        <v>17</v>
      </c>
      <c r="M184" t="s">
        <v>23</v>
      </c>
      <c r="N184" t="s">
        <v>17</v>
      </c>
    </row>
    <row r="185" spans="1:15" x14ac:dyDescent="0.2">
      <c r="A185" t="s">
        <v>485</v>
      </c>
      <c r="B185" t="s">
        <v>38</v>
      </c>
      <c r="C185" t="s">
        <v>17</v>
      </c>
      <c r="D185" t="s">
        <v>18</v>
      </c>
      <c r="E185" t="s">
        <v>18</v>
      </c>
      <c r="F185" t="s">
        <v>486</v>
      </c>
      <c r="G185" t="s">
        <v>27</v>
      </c>
      <c r="H185" t="s">
        <v>21</v>
      </c>
      <c r="I185" t="s">
        <v>46</v>
      </c>
      <c r="K185" t="s">
        <v>78</v>
      </c>
      <c r="L185" t="s">
        <v>17</v>
      </c>
      <c r="M185" t="s">
        <v>58</v>
      </c>
      <c r="N185" t="s">
        <v>17</v>
      </c>
      <c r="O185" t="s">
        <v>487</v>
      </c>
    </row>
    <row r="186" spans="1:15" x14ac:dyDescent="0.2">
      <c r="A186" t="s">
        <v>426</v>
      </c>
      <c r="B186" t="s">
        <v>30</v>
      </c>
      <c r="C186" t="s">
        <v>17</v>
      </c>
      <c r="D186" t="s">
        <v>18</v>
      </c>
      <c r="E186" t="s">
        <v>18</v>
      </c>
      <c r="F186" t="s">
        <v>18</v>
      </c>
      <c r="G186" t="s">
        <v>27</v>
      </c>
      <c r="I186" t="s">
        <v>17</v>
      </c>
      <c r="J186" t="s">
        <v>21</v>
      </c>
      <c r="K186" t="s">
        <v>339</v>
      </c>
      <c r="L186" t="s">
        <v>17</v>
      </c>
      <c r="M186" t="s">
        <v>23</v>
      </c>
      <c r="N186" t="s">
        <v>17</v>
      </c>
      <c r="O186" t="s">
        <v>427</v>
      </c>
    </row>
    <row r="187" spans="1:15" x14ac:dyDescent="0.2">
      <c r="A187" t="s">
        <v>498</v>
      </c>
      <c r="B187" t="s">
        <v>66</v>
      </c>
      <c r="C187" t="s">
        <v>17</v>
      </c>
      <c r="D187" t="s">
        <v>19</v>
      </c>
      <c r="E187" t="s">
        <v>19</v>
      </c>
      <c r="F187" t="s">
        <v>19</v>
      </c>
      <c r="G187" t="s">
        <v>17</v>
      </c>
      <c r="H187" t="s">
        <v>21</v>
      </c>
      <c r="I187" t="s">
        <v>17</v>
      </c>
      <c r="J187" t="s">
        <v>21</v>
      </c>
      <c r="K187" t="s">
        <v>339</v>
      </c>
      <c r="L187" t="s">
        <v>17</v>
      </c>
      <c r="M187" t="s">
        <v>41</v>
      </c>
      <c r="N187" t="s">
        <v>17</v>
      </c>
    </row>
    <row r="188" spans="1:15" x14ac:dyDescent="0.2">
      <c r="A188" t="s">
        <v>240</v>
      </c>
      <c r="B188" t="s">
        <v>30</v>
      </c>
      <c r="C188" t="s">
        <v>17</v>
      </c>
      <c r="D188" t="s">
        <v>18</v>
      </c>
      <c r="E188" t="s">
        <v>19</v>
      </c>
      <c r="F188" t="s">
        <v>92</v>
      </c>
      <c r="G188" t="s">
        <v>27</v>
      </c>
      <c r="I188" t="s">
        <v>17</v>
      </c>
      <c r="J188" t="s">
        <v>54</v>
      </c>
      <c r="K188" t="s">
        <v>241</v>
      </c>
      <c r="L188" t="s">
        <v>17</v>
      </c>
      <c r="M188" t="s">
        <v>242</v>
      </c>
      <c r="N188" t="s">
        <v>17</v>
      </c>
      <c r="O188" t="s">
        <v>243</v>
      </c>
    </row>
    <row r="189" spans="1:15" x14ac:dyDescent="0.2">
      <c r="A189" t="s">
        <v>245</v>
      </c>
      <c r="B189" t="s">
        <v>38</v>
      </c>
      <c r="C189" t="s">
        <v>17</v>
      </c>
      <c r="D189" t="s">
        <v>19</v>
      </c>
      <c r="E189" t="s">
        <v>19</v>
      </c>
      <c r="F189" t="s">
        <v>19</v>
      </c>
      <c r="G189" t="s">
        <v>27</v>
      </c>
      <c r="I189" t="s">
        <v>46</v>
      </c>
      <c r="K189" t="s">
        <v>246</v>
      </c>
      <c r="L189" t="s">
        <v>17</v>
      </c>
      <c r="M189" t="s">
        <v>34</v>
      </c>
      <c r="N189" t="s">
        <v>17</v>
      </c>
      <c r="O189" t="s">
        <v>247</v>
      </c>
    </row>
    <row r="190" spans="1:15" x14ac:dyDescent="0.2">
      <c r="A190" t="s">
        <v>42</v>
      </c>
      <c r="B190" t="s">
        <v>38</v>
      </c>
      <c r="C190" t="s">
        <v>17</v>
      </c>
      <c r="D190" t="s">
        <v>18</v>
      </c>
      <c r="E190" t="s">
        <v>18</v>
      </c>
      <c r="F190" t="s">
        <v>18</v>
      </c>
      <c r="G190" t="s">
        <v>27</v>
      </c>
      <c r="I190" t="s">
        <v>17</v>
      </c>
      <c r="J190" t="s">
        <v>20</v>
      </c>
      <c r="K190" t="s">
        <v>43</v>
      </c>
      <c r="L190" t="s">
        <v>17</v>
      </c>
      <c r="M190" t="s">
        <v>34</v>
      </c>
      <c r="N190" t="s">
        <v>17</v>
      </c>
    </row>
    <row r="191" spans="1:15" x14ac:dyDescent="0.2">
      <c r="A191" t="s">
        <v>153</v>
      </c>
      <c r="B191" t="s">
        <v>30</v>
      </c>
      <c r="C191" s="7" t="s">
        <v>24</v>
      </c>
      <c r="D191" t="s">
        <v>18</v>
      </c>
      <c r="E191" t="s">
        <v>18</v>
      </c>
      <c r="F191" t="s">
        <v>19</v>
      </c>
      <c r="G191" t="s">
        <v>27</v>
      </c>
      <c r="I191" t="s">
        <v>40</v>
      </c>
      <c r="K191" t="s">
        <v>61</v>
      </c>
      <c r="L191" t="s">
        <v>17</v>
      </c>
      <c r="M191" t="s">
        <v>58</v>
      </c>
      <c r="N191" t="s">
        <v>17</v>
      </c>
    </row>
    <row r="192" spans="1:15" x14ac:dyDescent="0.2">
      <c r="A192" t="s">
        <v>306</v>
      </c>
      <c r="B192" t="s">
        <v>38</v>
      </c>
      <c r="C192" t="s">
        <v>17</v>
      </c>
      <c r="D192" t="s">
        <v>18</v>
      </c>
      <c r="E192" t="s">
        <v>18</v>
      </c>
      <c r="G192" t="s">
        <v>27</v>
      </c>
      <c r="I192" t="s">
        <v>40</v>
      </c>
      <c r="K192" t="s">
        <v>61</v>
      </c>
      <c r="L192" t="s">
        <v>17</v>
      </c>
      <c r="M192" t="s">
        <v>34</v>
      </c>
      <c r="N192" t="s">
        <v>17</v>
      </c>
    </row>
    <row r="193" spans="1:15" x14ac:dyDescent="0.2">
      <c r="A193" t="s">
        <v>360</v>
      </c>
      <c r="B193" t="s">
        <v>26</v>
      </c>
      <c r="C193" t="s">
        <v>17</v>
      </c>
      <c r="D193" t="s">
        <v>18</v>
      </c>
      <c r="E193" t="s">
        <v>18</v>
      </c>
      <c r="F193" t="s">
        <v>18</v>
      </c>
      <c r="G193" t="s">
        <v>27</v>
      </c>
      <c r="I193" t="s">
        <v>31</v>
      </c>
      <c r="K193" t="s">
        <v>61</v>
      </c>
      <c r="L193" t="s">
        <v>17</v>
      </c>
      <c r="M193" t="s">
        <v>361</v>
      </c>
      <c r="N193" t="s">
        <v>17</v>
      </c>
      <c r="O193" t="s">
        <v>362</v>
      </c>
    </row>
    <row r="194" spans="1:15" x14ac:dyDescent="0.2">
      <c r="A194" t="s">
        <v>436</v>
      </c>
      <c r="B194" t="s">
        <v>66</v>
      </c>
      <c r="C194" t="s">
        <v>17</v>
      </c>
      <c r="D194" t="s">
        <v>18</v>
      </c>
      <c r="E194" t="s">
        <v>18</v>
      </c>
      <c r="F194" t="s">
        <v>437</v>
      </c>
      <c r="G194" t="s">
        <v>17</v>
      </c>
      <c r="H194" t="s">
        <v>20</v>
      </c>
      <c r="I194" t="s">
        <v>46</v>
      </c>
      <c r="J194" t="s">
        <v>54</v>
      </c>
      <c r="K194" t="s">
        <v>61</v>
      </c>
      <c r="L194" t="s">
        <v>17</v>
      </c>
      <c r="M194" t="s">
        <v>34</v>
      </c>
      <c r="N194" t="s">
        <v>17</v>
      </c>
      <c r="O194" t="s">
        <v>438</v>
      </c>
    </row>
    <row r="195" spans="1:15" x14ac:dyDescent="0.2">
      <c r="A195" t="s">
        <v>451</v>
      </c>
      <c r="B195" t="s">
        <v>38</v>
      </c>
      <c r="C195" t="s">
        <v>17</v>
      </c>
      <c r="D195" t="s">
        <v>19</v>
      </c>
      <c r="E195" t="s">
        <v>19</v>
      </c>
      <c r="F195" t="s">
        <v>19</v>
      </c>
      <c r="G195" t="s">
        <v>27</v>
      </c>
      <c r="I195" t="s">
        <v>46</v>
      </c>
      <c r="K195" t="s">
        <v>61</v>
      </c>
      <c r="L195" t="s">
        <v>17</v>
      </c>
      <c r="M195" t="s">
        <v>23</v>
      </c>
      <c r="N195" t="s">
        <v>17</v>
      </c>
    </row>
    <row r="196" spans="1:15" x14ac:dyDescent="0.2">
      <c r="A196" t="s">
        <v>169</v>
      </c>
      <c r="B196" t="s">
        <v>16</v>
      </c>
      <c r="C196" t="s">
        <v>17</v>
      </c>
      <c r="D196" t="s">
        <v>19</v>
      </c>
      <c r="E196" t="s">
        <v>19</v>
      </c>
      <c r="F196" t="s">
        <v>19</v>
      </c>
      <c r="G196" t="s">
        <v>17</v>
      </c>
      <c r="H196" t="s">
        <v>54</v>
      </c>
      <c r="I196" t="s">
        <v>17</v>
      </c>
      <c r="J196" t="s">
        <v>54</v>
      </c>
      <c r="K196" t="s">
        <v>74</v>
      </c>
      <c r="L196" t="s">
        <v>17</v>
      </c>
      <c r="M196" t="s">
        <v>23</v>
      </c>
      <c r="N196" t="s">
        <v>17</v>
      </c>
    </row>
    <row r="197" spans="1:15" x14ac:dyDescent="0.2">
      <c r="A197" t="s">
        <v>218</v>
      </c>
      <c r="B197" t="s">
        <v>26</v>
      </c>
      <c r="C197" t="s">
        <v>17</v>
      </c>
      <c r="D197" t="s">
        <v>19</v>
      </c>
      <c r="E197" t="s">
        <v>19</v>
      </c>
      <c r="F197" t="s">
        <v>19</v>
      </c>
      <c r="G197" t="s">
        <v>17</v>
      </c>
      <c r="H197" t="s">
        <v>20</v>
      </c>
      <c r="I197" t="s">
        <v>17</v>
      </c>
      <c r="J197" t="s">
        <v>32</v>
      </c>
      <c r="K197" t="s">
        <v>74</v>
      </c>
      <c r="L197" t="s">
        <v>17</v>
      </c>
      <c r="M197" t="s">
        <v>23</v>
      </c>
      <c r="N197" t="s">
        <v>17</v>
      </c>
    </row>
    <row r="198" spans="1:15" x14ac:dyDescent="0.2">
      <c r="A198" t="s">
        <v>238</v>
      </c>
      <c r="B198" t="s">
        <v>38</v>
      </c>
      <c r="C198" t="s">
        <v>17</v>
      </c>
      <c r="D198" t="s">
        <v>19</v>
      </c>
      <c r="E198" t="s">
        <v>19</v>
      </c>
      <c r="F198" t="s">
        <v>173</v>
      </c>
      <c r="G198" t="s">
        <v>27</v>
      </c>
      <c r="I198" t="s">
        <v>46</v>
      </c>
      <c r="K198" t="s">
        <v>74</v>
      </c>
      <c r="L198" t="s">
        <v>17</v>
      </c>
      <c r="M198" t="s">
        <v>34</v>
      </c>
      <c r="N198" t="s">
        <v>17</v>
      </c>
      <c r="O198" t="s">
        <v>239</v>
      </c>
    </row>
    <row r="199" spans="1:15" x14ac:dyDescent="0.2">
      <c r="A199" t="s">
        <v>253</v>
      </c>
      <c r="B199" t="s">
        <v>38</v>
      </c>
      <c r="C199" t="s">
        <v>17</v>
      </c>
      <c r="D199" t="s">
        <v>19</v>
      </c>
      <c r="E199" t="s">
        <v>19</v>
      </c>
      <c r="F199" t="s">
        <v>19</v>
      </c>
      <c r="G199" t="s">
        <v>27</v>
      </c>
      <c r="I199" t="s">
        <v>46</v>
      </c>
      <c r="K199" t="s">
        <v>74</v>
      </c>
      <c r="L199" t="s">
        <v>17</v>
      </c>
      <c r="M199" t="s">
        <v>41</v>
      </c>
      <c r="N199" t="s">
        <v>17</v>
      </c>
      <c r="O199" t="s">
        <v>24</v>
      </c>
    </row>
    <row r="200" spans="1:15" x14ac:dyDescent="0.2">
      <c r="A200" t="s">
        <v>383</v>
      </c>
      <c r="B200" t="s">
        <v>38</v>
      </c>
      <c r="C200" t="s">
        <v>17</v>
      </c>
      <c r="D200" t="s">
        <v>18</v>
      </c>
      <c r="E200" t="s">
        <v>18</v>
      </c>
      <c r="F200" t="s">
        <v>18</v>
      </c>
      <c r="G200" t="s">
        <v>27</v>
      </c>
      <c r="I200" t="s">
        <v>17</v>
      </c>
      <c r="J200" t="s">
        <v>32</v>
      </c>
      <c r="K200" t="s">
        <v>74</v>
      </c>
      <c r="L200" t="s">
        <v>17</v>
      </c>
      <c r="M200" t="s">
        <v>41</v>
      </c>
      <c r="N200" t="s">
        <v>17</v>
      </c>
    </row>
    <row r="201" spans="1:15" x14ac:dyDescent="0.2">
      <c r="A201" t="s">
        <v>471</v>
      </c>
      <c r="B201" t="s">
        <v>324</v>
      </c>
      <c r="C201" t="s">
        <v>17</v>
      </c>
      <c r="D201" t="s">
        <v>18</v>
      </c>
      <c r="E201" t="s">
        <v>18</v>
      </c>
      <c r="F201" t="s">
        <v>472</v>
      </c>
      <c r="G201" t="s">
        <v>27</v>
      </c>
      <c r="I201" t="s">
        <v>40</v>
      </c>
      <c r="K201" t="s">
        <v>74</v>
      </c>
      <c r="L201" t="s">
        <v>17</v>
      </c>
      <c r="M201" t="s">
        <v>67</v>
      </c>
      <c r="N201" t="s">
        <v>17</v>
      </c>
    </row>
    <row r="202" spans="1:15" x14ac:dyDescent="0.2">
      <c r="A202" t="s">
        <v>497</v>
      </c>
      <c r="B202" t="s">
        <v>38</v>
      </c>
      <c r="C202" t="s">
        <v>17</v>
      </c>
      <c r="D202" s="6" t="s">
        <v>92</v>
      </c>
      <c r="E202" t="s">
        <v>19</v>
      </c>
      <c r="F202" t="s">
        <v>19</v>
      </c>
      <c r="G202" t="s">
        <v>27</v>
      </c>
      <c r="I202" t="s">
        <v>17</v>
      </c>
      <c r="J202" t="s">
        <v>21</v>
      </c>
      <c r="K202" t="s">
        <v>74</v>
      </c>
      <c r="L202" t="s">
        <v>17</v>
      </c>
      <c r="M202" t="s">
        <v>34</v>
      </c>
      <c r="N202" t="s">
        <v>17</v>
      </c>
    </row>
    <row r="203" spans="1:15" x14ac:dyDescent="0.2">
      <c r="A203" t="s">
        <v>501</v>
      </c>
      <c r="B203" t="s">
        <v>38</v>
      </c>
      <c r="C203" t="s">
        <v>17</v>
      </c>
      <c r="D203" t="s">
        <v>19</v>
      </c>
      <c r="E203" t="s">
        <v>19</v>
      </c>
      <c r="F203" t="s">
        <v>502</v>
      </c>
      <c r="G203" t="s">
        <v>17</v>
      </c>
      <c r="H203" t="s">
        <v>32</v>
      </c>
      <c r="I203" t="s">
        <v>17</v>
      </c>
      <c r="J203" t="s">
        <v>32</v>
      </c>
      <c r="K203" t="s">
        <v>74</v>
      </c>
      <c r="L203" t="s">
        <v>17</v>
      </c>
      <c r="M203" t="s">
        <v>34</v>
      </c>
      <c r="N203" t="s">
        <v>17</v>
      </c>
    </row>
    <row r="204" spans="1:15" x14ac:dyDescent="0.2">
      <c r="A204" t="s">
        <v>521</v>
      </c>
      <c r="B204" t="s">
        <v>26</v>
      </c>
      <c r="C204" t="s">
        <v>17</v>
      </c>
      <c r="D204" t="s">
        <v>19</v>
      </c>
      <c r="E204" t="s">
        <v>19</v>
      </c>
      <c r="F204" t="s">
        <v>19</v>
      </c>
      <c r="G204" t="s">
        <v>17</v>
      </c>
      <c r="H204" t="s">
        <v>20</v>
      </c>
      <c r="I204" t="s">
        <v>17</v>
      </c>
      <c r="J204" t="s">
        <v>20</v>
      </c>
      <c r="K204" t="s">
        <v>74</v>
      </c>
      <c r="L204" t="s">
        <v>17</v>
      </c>
      <c r="M204" t="s">
        <v>23</v>
      </c>
      <c r="N204" t="s">
        <v>17</v>
      </c>
    </row>
    <row r="205" spans="1:15" x14ac:dyDescent="0.2">
      <c r="A205" t="s">
        <v>554</v>
      </c>
      <c r="B205" t="s">
        <v>30</v>
      </c>
      <c r="C205" t="s">
        <v>17</v>
      </c>
      <c r="D205" t="s">
        <v>19</v>
      </c>
      <c r="E205" t="s">
        <v>19</v>
      </c>
      <c r="F205" t="s">
        <v>19</v>
      </c>
      <c r="G205" t="s">
        <v>27</v>
      </c>
      <c r="I205" t="s">
        <v>17</v>
      </c>
      <c r="J205" t="s">
        <v>21</v>
      </c>
      <c r="K205" t="s">
        <v>74</v>
      </c>
      <c r="L205" t="s">
        <v>17</v>
      </c>
      <c r="M205" t="s">
        <v>34</v>
      </c>
      <c r="N205" t="s">
        <v>17</v>
      </c>
    </row>
    <row r="206" spans="1:15" x14ac:dyDescent="0.2">
      <c r="A206" t="s">
        <v>106</v>
      </c>
      <c r="B206" t="s">
        <v>38</v>
      </c>
      <c r="C206" s="7" t="s">
        <v>24</v>
      </c>
      <c r="D206" t="s">
        <v>18</v>
      </c>
      <c r="E206" t="s">
        <v>107</v>
      </c>
      <c r="F206" t="s">
        <v>107</v>
      </c>
      <c r="G206" t="s">
        <v>27</v>
      </c>
      <c r="I206" t="s">
        <v>17</v>
      </c>
      <c r="J206" t="s">
        <v>54</v>
      </c>
      <c r="K206" t="s">
        <v>108</v>
      </c>
      <c r="L206" t="s">
        <v>17</v>
      </c>
      <c r="M206" t="s">
        <v>23</v>
      </c>
      <c r="N206" t="s">
        <v>17</v>
      </c>
    </row>
    <row r="207" spans="1:15" x14ac:dyDescent="0.2">
      <c r="A207" t="s">
        <v>141</v>
      </c>
      <c r="B207" t="s">
        <v>38</v>
      </c>
      <c r="C207" t="s">
        <v>17</v>
      </c>
      <c r="D207" t="s">
        <v>19</v>
      </c>
      <c r="E207" t="s">
        <v>19</v>
      </c>
      <c r="F207" t="s">
        <v>19</v>
      </c>
      <c r="G207" t="s">
        <v>27</v>
      </c>
      <c r="I207" t="s">
        <v>17</v>
      </c>
      <c r="J207" t="s">
        <v>32</v>
      </c>
      <c r="K207" t="s">
        <v>142</v>
      </c>
      <c r="L207" t="s">
        <v>17</v>
      </c>
      <c r="M207" t="s">
        <v>34</v>
      </c>
      <c r="N207" t="s">
        <v>17</v>
      </c>
    </row>
    <row r="208" spans="1:15" x14ac:dyDescent="0.2">
      <c r="A208" t="s">
        <v>98</v>
      </c>
      <c r="B208" t="s">
        <v>30</v>
      </c>
      <c r="C208" t="s">
        <v>17</v>
      </c>
      <c r="D208" t="s">
        <v>18</v>
      </c>
      <c r="E208" t="s">
        <v>18</v>
      </c>
      <c r="F208" t="s">
        <v>92</v>
      </c>
      <c r="G208" t="s">
        <v>27</v>
      </c>
      <c r="I208" t="s">
        <v>17</v>
      </c>
      <c r="J208" t="s">
        <v>32</v>
      </c>
      <c r="K208" t="s">
        <v>49</v>
      </c>
      <c r="L208" t="s">
        <v>17</v>
      </c>
      <c r="M208" t="s">
        <v>34</v>
      </c>
      <c r="N208" t="s">
        <v>17</v>
      </c>
    </row>
    <row r="209" spans="1:15" x14ac:dyDescent="0.2">
      <c r="A209" t="s">
        <v>81</v>
      </c>
      <c r="B209" t="s">
        <v>38</v>
      </c>
      <c r="C209" t="s">
        <v>17</v>
      </c>
      <c r="D209" t="s">
        <v>18</v>
      </c>
      <c r="E209" t="s">
        <v>18</v>
      </c>
      <c r="F209" t="s">
        <v>18</v>
      </c>
      <c r="G209" t="s">
        <v>82</v>
      </c>
      <c r="I209" t="s">
        <v>17</v>
      </c>
      <c r="J209" t="s">
        <v>32</v>
      </c>
      <c r="K209" t="s">
        <v>49</v>
      </c>
      <c r="L209" t="s">
        <v>17</v>
      </c>
      <c r="M209" t="s">
        <v>23</v>
      </c>
      <c r="N209" t="s">
        <v>17</v>
      </c>
    </row>
    <row r="210" spans="1:15" x14ac:dyDescent="0.2">
      <c r="A210" t="s">
        <v>133</v>
      </c>
      <c r="B210" t="s">
        <v>38</v>
      </c>
      <c r="C210" t="s">
        <v>17</v>
      </c>
      <c r="D210" t="s">
        <v>18</v>
      </c>
      <c r="E210" t="s">
        <v>18</v>
      </c>
      <c r="F210" t="s">
        <v>18</v>
      </c>
      <c r="G210" t="s">
        <v>27</v>
      </c>
      <c r="I210" t="s">
        <v>17</v>
      </c>
      <c r="J210" t="s">
        <v>32</v>
      </c>
      <c r="K210" t="s">
        <v>49</v>
      </c>
      <c r="L210" t="s">
        <v>17</v>
      </c>
      <c r="M210" t="s">
        <v>67</v>
      </c>
      <c r="N210" t="s">
        <v>17</v>
      </c>
      <c r="O210" t="s">
        <v>134</v>
      </c>
    </row>
    <row r="211" spans="1:15" x14ac:dyDescent="0.2">
      <c r="A211" t="s">
        <v>126</v>
      </c>
      <c r="B211" t="s">
        <v>38</v>
      </c>
      <c r="C211" t="s">
        <v>17</v>
      </c>
      <c r="D211" t="s">
        <v>18</v>
      </c>
      <c r="E211" t="s">
        <v>18</v>
      </c>
      <c r="F211" t="s">
        <v>92</v>
      </c>
      <c r="G211" t="s">
        <v>27</v>
      </c>
      <c r="I211" t="s">
        <v>17</v>
      </c>
      <c r="J211" t="s">
        <v>20</v>
      </c>
      <c r="K211" t="s">
        <v>49</v>
      </c>
      <c r="L211" t="s">
        <v>17</v>
      </c>
      <c r="M211" t="s">
        <v>23</v>
      </c>
      <c r="N211" t="s">
        <v>17</v>
      </c>
    </row>
    <row r="212" spans="1:15" x14ac:dyDescent="0.2">
      <c r="A212" t="s">
        <v>157</v>
      </c>
      <c r="B212" t="s">
        <v>30</v>
      </c>
      <c r="C212" t="s">
        <v>17</v>
      </c>
      <c r="D212" t="s">
        <v>19</v>
      </c>
      <c r="E212" t="s">
        <v>158</v>
      </c>
      <c r="F212" t="s">
        <v>19</v>
      </c>
      <c r="G212" t="s">
        <v>27</v>
      </c>
      <c r="I212" t="s">
        <v>17</v>
      </c>
      <c r="J212" t="s">
        <v>32</v>
      </c>
      <c r="K212" t="s">
        <v>49</v>
      </c>
      <c r="L212" t="s">
        <v>17</v>
      </c>
      <c r="M212" t="s">
        <v>34</v>
      </c>
      <c r="N212" t="s">
        <v>17</v>
      </c>
    </row>
    <row r="213" spans="1:15" x14ac:dyDescent="0.2">
      <c r="A213" t="s">
        <v>205</v>
      </c>
      <c r="B213" t="s">
        <v>30</v>
      </c>
      <c r="C213" t="s">
        <v>17</v>
      </c>
      <c r="D213" t="s">
        <v>18</v>
      </c>
      <c r="E213" t="s">
        <v>18</v>
      </c>
      <c r="F213" t="s">
        <v>18</v>
      </c>
      <c r="G213" t="s">
        <v>27</v>
      </c>
      <c r="I213" t="s">
        <v>17</v>
      </c>
      <c r="J213" t="s">
        <v>54</v>
      </c>
      <c r="K213" t="s">
        <v>49</v>
      </c>
      <c r="L213" t="s">
        <v>17</v>
      </c>
      <c r="M213" t="s">
        <v>56</v>
      </c>
      <c r="N213" t="s">
        <v>17</v>
      </c>
    </row>
    <row r="214" spans="1:15" x14ac:dyDescent="0.2">
      <c r="A214" t="s">
        <v>396</v>
      </c>
      <c r="B214" t="s">
        <v>26</v>
      </c>
      <c r="C214" t="s">
        <v>17</v>
      </c>
      <c r="D214" s="6" t="s">
        <v>116</v>
      </c>
      <c r="E214" t="s">
        <v>18</v>
      </c>
      <c r="F214" t="s">
        <v>19</v>
      </c>
      <c r="G214" t="s">
        <v>27</v>
      </c>
      <c r="I214" t="s">
        <v>17</v>
      </c>
      <c r="J214" t="s">
        <v>21</v>
      </c>
      <c r="K214" t="s">
        <v>49</v>
      </c>
      <c r="L214" t="s">
        <v>17</v>
      </c>
      <c r="M214" t="s">
        <v>23</v>
      </c>
      <c r="N214" t="s">
        <v>17</v>
      </c>
    </row>
    <row r="215" spans="1:15" x14ac:dyDescent="0.2">
      <c r="A215" t="s">
        <v>423</v>
      </c>
      <c r="B215" t="s">
        <v>26</v>
      </c>
      <c r="C215" t="s">
        <v>17</v>
      </c>
      <c r="D215" s="6" t="s">
        <v>92</v>
      </c>
      <c r="E215" t="s">
        <v>424</v>
      </c>
      <c r="F215" t="s">
        <v>19</v>
      </c>
      <c r="G215" t="s">
        <v>27</v>
      </c>
      <c r="I215" t="s">
        <v>17</v>
      </c>
      <c r="J215" t="s">
        <v>20</v>
      </c>
      <c r="K215" t="s">
        <v>49</v>
      </c>
      <c r="L215" t="s">
        <v>17</v>
      </c>
      <c r="M215" t="s">
        <v>34</v>
      </c>
      <c r="N215" t="s">
        <v>17</v>
      </c>
      <c r="O215" t="s">
        <v>425</v>
      </c>
    </row>
    <row r="216" spans="1:15" x14ac:dyDescent="0.2">
      <c r="A216" t="s">
        <v>418</v>
      </c>
      <c r="B216" t="s">
        <v>38</v>
      </c>
      <c r="C216" t="s">
        <v>17</v>
      </c>
      <c r="D216" t="s">
        <v>19</v>
      </c>
      <c r="E216" t="s">
        <v>19</v>
      </c>
      <c r="F216" t="s">
        <v>19</v>
      </c>
      <c r="G216" t="s">
        <v>17</v>
      </c>
      <c r="H216" t="s">
        <v>20</v>
      </c>
      <c r="I216" t="s">
        <v>46</v>
      </c>
      <c r="J216" t="s">
        <v>21</v>
      </c>
      <c r="K216" t="s">
        <v>49</v>
      </c>
      <c r="L216" t="s">
        <v>17</v>
      </c>
      <c r="M216" t="s">
        <v>41</v>
      </c>
      <c r="N216" t="s">
        <v>17</v>
      </c>
    </row>
    <row r="217" spans="1:15" x14ac:dyDescent="0.2">
      <c r="A217" t="s">
        <v>488</v>
      </c>
      <c r="B217" t="s">
        <v>30</v>
      </c>
      <c r="C217" t="s">
        <v>17</v>
      </c>
      <c r="D217" t="s">
        <v>18</v>
      </c>
      <c r="E217" t="s">
        <v>18</v>
      </c>
      <c r="F217" t="s">
        <v>19</v>
      </c>
      <c r="G217" t="s">
        <v>27</v>
      </c>
      <c r="I217" t="s">
        <v>17</v>
      </c>
      <c r="J217" t="s">
        <v>32</v>
      </c>
      <c r="K217" t="s">
        <v>49</v>
      </c>
      <c r="L217" t="s">
        <v>17</v>
      </c>
      <c r="M217" t="s">
        <v>67</v>
      </c>
      <c r="N217" t="s">
        <v>17</v>
      </c>
    </row>
    <row r="218" spans="1:15" x14ac:dyDescent="0.2">
      <c r="A218" t="s">
        <v>504</v>
      </c>
      <c r="B218" t="s">
        <v>26</v>
      </c>
      <c r="C218" t="s">
        <v>17</v>
      </c>
      <c r="D218" t="s">
        <v>18</v>
      </c>
      <c r="E218" t="s">
        <v>18</v>
      </c>
      <c r="F218" t="s">
        <v>18</v>
      </c>
      <c r="G218" t="s">
        <v>27</v>
      </c>
      <c r="I218" t="s">
        <v>46</v>
      </c>
      <c r="K218" t="s">
        <v>49</v>
      </c>
      <c r="L218" t="s">
        <v>17</v>
      </c>
      <c r="M218" t="s">
        <v>34</v>
      </c>
      <c r="N218" t="s">
        <v>17</v>
      </c>
      <c r="O218" t="s">
        <v>505</v>
      </c>
    </row>
    <row r="219" spans="1:15" x14ac:dyDescent="0.2">
      <c r="A219" t="s">
        <v>510</v>
      </c>
      <c r="B219" t="s">
        <v>38</v>
      </c>
      <c r="C219" t="s">
        <v>17</v>
      </c>
      <c r="D219" t="s">
        <v>18</v>
      </c>
      <c r="E219" t="s">
        <v>18</v>
      </c>
      <c r="G219" t="s">
        <v>27</v>
      </c>
      <c r="I219" t="s">
        <v>40</v>
      </c>
      <c r="K219" t="s">
        <v>49</v>
      </c>
      <c r="L219" t="s">
        <v>17</v>
      </c>
      <c r="M219" t="s">
        <v>41</v>
      </c>
      <c r="N219" t="s">
        <v>17</v>
      </c>
    </row>
    <row r="220" spans="1:15" x14ac:dyDescent="0.2">
      <c r="A220" t="s">
        <v>163</v>
      </c>
      <c r="B220" t="s">
        <v>38</v>
      </c>
      <c r="C220" t="s">
        <v>17</v>
      </c>
      <c r="D220" t="s">
        <v>18</v>
      </c>
      <c r="E220" t="s">
        <v>18</v>
      </c>
      <c r="F220" t="s">
        <v>19</v>
      </c>
      <c r="G220" t="s">
        <v>27</v>
      </c>
      <c r="I220" t="s">
        <v>31</v>
      </c>
      <c r="J220" t="s">
        <v>20</v>
      </c>
      <c r="K220" t="s">
        <v>164</v>
      </c>
      <c r="L220" t="s">
        <v>17</v>
      </c>
      <c r="M220" t="s">
        <v>34</v>
      </c>
      <c r="N220" t="s">
        <v>17</v>
      </c>
      <c r="O220" t="s">
        <v>165</v>
      </c>
    </row>
    <row r="221" spans="1:15" x14ac:dyDescent="0.2">
      <c r="A221" t="s">
        <v>529</v>
      </c>
      <c r="B221" t="s">
        <v>26</v>
      </c>
      <c r="C221" t="s">
        <v>17</v>
      </c>
      <c r="D221" t="s">
        <v>18</v>
      </c>
      <c r="E221" t="s">
        <v>18</v>
      </c>
      <c r="F221" t="s">
        <v>19</v>
      </c>
      <c r="G221" t="s">
        <v>17</v>
      </c>
      <c r="H221" t="s">
        <v>32</v>
      </c>
      <c r="I221" t="s">
        <v>31</v>
      </c>
      <c r="K221" t="s">
        <v>530</v>
      </c>
      <c r="L221" t="s">
        <v>17</v>
      </c>
      <c r="M221" t="s">
        <v>34</v>
      </c>
      <c r="N221" t="s">
        <v>17</v>
      </c>
      <c r="O221" t="s">
        <v>531</v>
      </c>
    </row>
    <row r="222" spans="1:15" x14ac:dyDescent="0.2">
      <c r="A222" t="s">
        <v>50</v>
      </c>
      <c r="B222" t="s">
        <v>38</v>
      </c>
      <c r="C222" t="s">
        <v>17</v>
      </c>
      <c r="D222" t="s">
        <v>18</v>
      </c>
      <c r="E222" t="s">
        <v>18</v>
      </c>
      <c r="F222" t="s">
        <v>19</v>
      </c>
      <c r="G222" t="s">
        <v>27</v>
      </c>
      <c r="I222" t="s">
        <v>31</v>
      </c>
      <c r="K222" t="s">
        <v>51</v>
      </c>
      <c r="L222" t="s">
        <v>17</v>
      </c>
      <c r="M222" t="s">
        <v>34</v>
      </c>
      <c r="N222" t="s">
        <v>17</v>
      </c>
      <c r="O222" t="s">
        <v>52</v>
      </c>
    </row>
    <row r="223" spans="1:15" x14ac:dyDescent="0.2">
      <c r="A223" t="s">
        <v>91</v>
      </c>
      <c r="B223" t="s">
        <v>38</v>
      </c>
      <c r="C223" t="s">
        <v>17</v>
      </c>
      <c r="D223" s="6" t="s">
        <v>92</v>
      </c>
      <c r="E223" t="s">
        <v>19</v>
      </c>
      <c r="F223" t="s">
        <v>92</v>
      </c>
      <c r="G223" t="s">
        <v>17</v>
      </c>
      <c r="H223" t="s">
        <v>32</v>
      </c>
      <c r="I223" t="s">
        <v>17</v>
      </c>
      <c r="J223" t="s">
        <v>20</v>
      </c>
      <c r="K223" t="s">
        <v>93</v>
      </c>
      <c r="L223" t="s">
        <v>17</v>
      </c>
      <c r="M223" t="s">
        <v>58</v>
      </c>
      <c r="N223" t="s">
        <v>17</v>
      </c>
    </row>
    <row r="224" spans="1:15" x14ac:dyDescent="0.2">
      <c r="A224" t="s">
        <v>294</v>
      </c>
      <c r="B224" t="s">
        <v>38</v>
      </c>
      <c r="C224" t="s">
        <v>17</v>
      </c>
      <c r="D224" t="s">
        <v>18</v>
      </c>
      <c r="E224" t="s">
        <v>19</v>
      </c>
      <c r="F224" t="s">
        <v>19</v>
      </c>
      <c r="G224" t="s">
        <v>17</v>
      </c>
      <c r="H224" t="s">
        <v>32</v>
      </c>
      <c r="I224" t="s">
        <v>17</v>
      </c>
      <c r="J224" t="s">
        <v>32</v>
      </c>
      <c r="K224" t="s">
        <v>93</v>
      </c>
      <c r="L224" t="s">
        <v>17</v>
      </c>
      <c r="M224" t="s">
        <v>67</v>
      </c>
      <c r="N224" t="s">
        <v>17</v>
      </c>
    </row>
    <row r="225" spans="1:15" x14ac:dyDescent="0.2">
      <c r="A225" t="s">
        <v>490</v>
      </c>
      <c r="B225" t="s">
        <v>324</v>
      </c>
      <c r="C225" t="s">
        <v>17</v>
      </c>
      <c r="D225" t="s">
        <v>18</v>
      </c>
      <c r="E225" t="s">
        <v>18</v>
      </c>
      <c r="F225" t="s">
        <v>18</v>
      </c>
      <c r="G225" t="s">
        <v>27</v>
      </c>
      <c r="I225" t="s">
        <v>17</v>
      </c>
      <c r="J225" t="s">
        <v>20</v>
      </c>
      <c r="K225" t="s">
        <v>93</v>
      </c>
      <c r="L225" t="s">
        <v>17</v>
      </c>
      <c r="M225" t="s">
        <v>56</v>
      </c>
      <c r="N225" t="s">
        <v>17</v>
      </c>
    </row>
    <row r="226" spans="1:15" x14ac:dyDescent="0.2">
      <c r="A226" t="s">
        <v>282</v>
      </c>
      <c r="B226" t="s">
        <v>38</v>
      </c>
      <c r="C226" t="s">
        <v>17</v>
      </c>
      <c r="D226" t="s">
        <v>19</v>
      </c>
      <c r="E226" t="s">
        <v>19</v>
      </c>
      <c r="G226" t="s">
        <v>27</v>
      </c>
      <c r="I226" t="s">
        <v>40</v>
      </c>
      <c r="K226" t="s">
        <v>283</v>
      </c>
      <c r="L226" t="s">
        <v>17</v>
      </c>
      <c r="M226" t="s">
        <v>34</v>
      </c>
      <c r="N226" t="s">
        <v>17</v>
      </c>
    </row>
    <row r="227" spans="1:15" x14ac:dyDescent="0.2">
      <c r="A227" t="s">
        <v>231</v>
      </c>
      <c r="B227" t="s">
        <v>30</v>
      </c>
      <c r="C227" t="s">
        <v>17</v>
      </c>
      <c r="D227" t="s">
        <v>18</v>
      </c>
      <c r="E227" t="s">
        <v>19</v>
      </c>
      <c r="F227" t="s">
        <v>19</v>
      </c>
      <c r="G227" t="s">
        <v>27</v>
      </c>
      <c r="I227" t="s">
        <v>31</v>
      </c>
      <c r="K227" t="s">
        <v>232</v>
      </c>
      <c r="L227" t="s">
        <v>17</v>
      </c>
      <c r="M227" t="s">
        <v>41</v>
      </c>
      <c r="N227" t="s">
        <v>17</v>
      </c>
      <c r="O227" t="s">
        <v>233</v>
      </c>
    </row>
    <row r="228" spans="1:15" x14ac:dyDescent="0.2">
      <c r="A228" t="s">
        <v>291</v>
      </c>
      <c r="B228" t="s">
        <v>30</v>
      </c>
      <c r="C228" t="s">
        <v>17</v>
      </c>
      <c r="D228" t="s">
        <v>18</v>
      </c>
      <c r="E228" t="s">
        <v>19</v>
      </c>
      <c r="F228" t="s">
        <v>92</v>
      </c>
      <c r="G228" t="s">
        <v>27</v>
      </c>
      <c r="I228" t="s">
        <v>17</v>
      </c>
      <c r="J228" t="s">
        <v>21</v>
      </c>
      <c r="K228" t="s">
        <v>89</v>
      </c>
      <c r="L228" t="s">
        <v>17</v>
      </c>
      <c r="M228" t="s">
        <v>292</v>
      </c>
      <c r="N228" t="s">
        <v>17</v>
      </c>
      <c r="O228" t="s">
        <v>293</v>
      </c>
    </row>
    <row r="229" spans="1:15" x14ac:dyDescent="0.2">
      <c r="A229" t="s">
        <v>445</v>
      </c>
      <c r="B229" t="s">
        <v>38</v>
      </c>
      <c r="C229" t="s">
        <v>17</v>
      </c>
      <c r="D229" t="s">
        <v>19</v>
      </c>
      <c r="E229" t="s">
        <v>19</v>
      </c>
      <c r="F229" t="s">
        <v>19</v>
      </c>
      <c r="G229" t="s">
        <v>27</v>
      </c>
      <c r="I229" t="s">
        <v>40</v>
      </c>
      <c r="K229" t="s">
        <v>89</v>
      </c>
      <c r="L229" t="s">
        <v>17</v>
      </c>
      <c r="M229" t="s">
        <v>58</v>
      </c>
      <c r="N229" t="s">
        <v>17</v>
      </c>
    </row>
    <row r="230" spans="1:15" x14ac:dyDescent="0.2">
      <c r="A230" t="s">
        <v>160</v>
      </c>
      <c r="B230" t="s">
        <v>26</v>
      </c>
      <c r="C230" t="s">
        <v>17</v>
      </c>
      <c r="D230" t="s">
        <v>18</v>
      </c>
      <c r="E230" t="s">
        <v>18</v>
      </c>
      <c r="F230" t="s">
        <v>18</v>
      </c>
      <c r="G230" t="s">
        <v>27</v>
      </c>
      <c r="I230" t="s">
        <v>46</v>
      </c>
      <c r="J230" t="s">
        <v>21</v>
      </c>
      <c r="K230" t="s">
        <v>63</v>
      </c>
      <c r="L230" t="s">
        <v>17</v>
      </c>
      <c r="M230" t="s">
        <v>67</v>
      </c>
      <c r="N230" t="s">
        <v>17</v>
      </c>
    </row>
    <row r="231" spans="1:15" x14ac:dyDescent="0.2">
      <c r="A231" t="s">
        <v>140</v>
      </c>
      <c r="B231" t="s">
        <v>38</v>
      </c>
      <c r="C231" t="s">
        <v>17</v>
      </c>
      <c r="D231" t="s">
        <v>18</v>
      </c>
      <c r="E231" t="s">
        <v>18</v>
      </c>
      <c r="G231" t="s">
        <v>27</v>
      </c>
      <c r="I231" t="s">
        <v>40</v>
      </c>
      <c r="K231" t="s">
        <v>63</v>
      </c>
      <c r="L231" t="s">
        <v>17</v>
      </c>
      <c r="M231" t="s">
        <v>67</v>
      </c>
      <c r="N231" t="s">
        <v>17</v>
      </c>
    </row>
    <row r="232" spans="1:15" x14ac:dyDescent="0.2">
      <c r="A232" t="s">
        <v>196</v>
      </c>
      <c r="B232" t="s">
        <v>38</v>
      </c>
      <c r="C232" t="s">
        <v>17</v>
      </c>
      <c r="D232" t="s">
        <v>18</v>
      </c>
      <c r="E232" t="s">
        <v>19</v>
      </c>
      <c r="F232" t="s">
        <v>18</v>
      </c>
      <c r="G232" t="s">
        <v>27</v>
      </c>
      <c r="I232" t="s">
        <v>17</v>
      </c>
      <c r="J232" t="s">
        <v>20</v>
      </c>
      <c r="K232" t="s">
        <v>63</v>
      </c>
      <c r="L232" t="s">
        <v>17</v>
      </c>
      <c r="M232" t="s">
        <v>34</v>
      </c>
      <c r="N232" t="s">
        <v>17</v>
      </c>
      <c r="O232" t="s">
        <v>197</v>
      </c>
    </row>
    <row r="233" spans="1:15" x14ac:dyDescent="0.2">
      <c r="A233" t="s">
        <v>227</v>
      </c>
      <c r="B233" t="s">
        <v>38</v>
      </c>
      <c r="C233" t="s">
        <v>17</v>
      </c>
      <c r="D233" t="s">
        <v>19</v>
      </c>
      <c r="E233" t="s">
        <v>19</v>
      </c>
      <c r="F233" t="s">
        <v>19</v>
      </c>
      <c r="G233" t="s">
        <v>27</v>
      </c>
      <c r="I233" t="s">
        <v>17</v>
      </c>
      <c r="J233" t="s">
        <v>32</v>
      </c>
      <c r="K233" t="s">
        <v>63</v>
      </c>
      <c r="L233" t="s">
        <v>17</v>
      </c>
      <c r="M233" t="s">
        <v>34</v>
      </c>
      <c r="N233" t="s">
        <v>17</v>
      </c>
    </row>
    <row r="234" spans="1:15" x14ac:dyDescent="0.2">
      <c r="A234" t="s">
        <v>285</v>
      </c>
      <c r="B234" t="s">
        <v>38</v>
      </c>
      <c r="C234" t="s">
        <v>17</v>
      </c>
      <c r="D234" t="s">
        <v>19</v>
      </c>
      <c r="E234" t="s">
        <v>19</v>
      </c>
      <c r="F234" t="s">
        <v>19</v>
      </c>
      <c r="G234" t="s">
        <v>27</v>
      </c>
      <c r="I234" t="s">
        <v>40</v>
      </c>
      <c r="K234" t="s">
        <v>63</v>
      </c>
      <c r="L234" t="s">
        <v>17</v>
      </c>
      <c r="M234" t="s">
        <v>34</v>
      </c>
      <c r="N234" t="s">
        <v>17</v>
      </c>
    </row>
    <row r="235" spans="1:15" x14ac:dyDescent="0.2">
      <c r="A235" t="s">
        <v>376</v>
      </c>
      <c r="B235" t="s">
        <v>30</v>
      </c>
      <c r="C235" t="s">
        <v>17</v>
      </c>
      <c r="D235" t="s">
        <v>18</v>
      </c>
      <c r="E235" t="s">
        <v>18</v>
      </c>
      <c r="F235" t="s">
        <v>18</v>
      </c>
      <c r="I235" t="s">
        <v>17</v>
      </c>
      <c r="J235" t="s">
        <v>20</v>
      </c>
      <c r="K235" t="s">
        <v>63</v>
      </c>
      <c r="L235" t="s">
        <v>17</v>
      </c>
      <c r="M235" t="s">
        <v>58</v>
      </c>
      <c r="N235" t="s">
        <v>17</v>
      </c>
      <c r="O235" t="s">
        <v>377</v>
      </c>
    </row>
    <row r="236" spans="1:15" x14ac:dyDescent="0.2">
      <c r="A236" t="s">
        <v>462</v>
      </c>
      <c r="B236" t="s">
        <v>324</v>
      </c>
      <c r="C236" t="s">
        <v>17</v>
      </c>
      <c r="D236" t="s">
        <v>18</v>
      </c>
      <c r="E236" t="s">
        <v>18</v>
      </c>
      <c r="F236" t="s">
        <v>463</v>
      </c>
      <c r="G236" t="s">
        <v>27</v>
      </c>
      <c r="I236" t="s">
        <v>46</v>
      </c>
      <c r="K236" t="s">
        <v>63</v>
      </c>
      <c r="L236" t="s">
        <v>17</v>
      </c>
      <c r="M236" t="s">
        <v>41</v>
      </c>
      <c r="N236" t="s">
        <v>17</v>
      </c>
    </row>
    <row r="237" spans="1:15" x14ac:dyDescent="0.2">
      <c r="A237" t="s">
        <v>520</v>
      </c>
      <c r="B237" t="s">
        <v>38</v>
      </c>
      <c r="C237" t="s">
        <v>17</v>
      </c>
      <c r="D237" t="s">
        <v>18</v>
      </c>
      <c r="G237" t="s">
        <v>40</v>
      </c>
      <c r="I237" t="s">
        <v>40</v>
      </c>
      <c r="K237" t="s">
        <v>63</v>
      </c>
      <c r="L237" t="s">
        <v>17</v>
      </c>
      <c r="M237" t="s">
        <v>41</v>
      </c>
      <c r="N237" t="s">
        <v>17</v>
      </c>
    </row>
    <row r="238" spans="1:15" x14ac:dyDescent="0.2">
      <c r="A238" t="s">
        <v>79</v>
      </c>
      <c r="B238" t="s">
        <v>38</v>
      </c>
      <c r="C238" t="s">
        <v>17</v>
      </c>
      <c r="D238" s="6" t="s">
        <v>80</v>
      </c>
      <c r="E238" t="s">
        <v>73</v>
      </c>
      <c r="F238" t="s">
        <v>18</v>
      </c>
      <c r="G238" t="s">
        <v>27</v>
      </c>
      <c r="I238" t="s">
        <v>17</v>
      </c>
      <c r="J238" t="s">
        <v>32</v>
      </c>
      <c r="K238" t="s">
        <v>22</v>
      </c>
      <c r="L238" t="s">
        <v>17</v>
      </c>
      <c r="M238" t="s">
        <v>34</v>
      </c>
      <c r="N238" t="s">
        <v>17</v>
      </c>
    </row>
    <row r="239" spans="1:15" x14ac:dyDescent="0.2">
      <c r="A239" t="s">
        <v>204</v>
      </c>
      <c r="B239" t="s">
        <v>38</v>
      </c>
      <c r="C239" t="s">
        <v>17</v>
      </c>
      <c r="D239" t="s">
        <v>18</v>
      </c>
      <c r="E239" t="s">
        <v>19</v>
      </c>
      <c r="G239" t="s">
        <v>40</v>
      </c>
      <c r="I239" t="s">
        <v>40</v>
      </c>
      <c r="K239" t="s">
        <v>22</v>
      </c>
      <c r="L239" t="s">
        <v>17</v>
      </c>
      <c r="M239" t="s">
        <v>23</v>
      </c>
      <c r="N239" t="s">
        <v>17</v>
      </c>
    </row>
    <row r="240" spans="1:15" x14ac:dyDescent="0.2">
      <c r="A240" t="s">
        <v>325</v>
      </c>
      <c r="B240" t="s">
        <v>38</v>
      </c>
      <c r="C240" t="s">
        <v>17</v>
      </c>
      <c r="D240" t="s">
        <v>19</v>
      </c>
      <c r="E240" t="s">
        <v>19</v>
      </c>
      <c r="F240" t="s">
        <v>19</v>
      </c>
      <c r="G240" t="s">
        <v>27</v>
      </c>
      <c r="I240" t="s">
        <v>17</v>
      </c>
      <c r="J240" t="s">
        <v>20</v>
      </c>
      <c r="K240" t="s">
        <v>22</v>
      </c>
      <c r="L240" t="s">
        <v>17</v>
      </c>
      <c r="M240" t="s">
        <v>41</v>
      </c>
      <c r="N240" t="s">
        <v>17</v>
      </c>
      <c r="O240" t="s">
        <v>326</v>
      </c>
    </row>
    <row r="241" spans="1:15" x14ac:dyDescent="0.2">
      <c r="A241" t="s">
        <v>340</v>
      </c>
      <c r="B241" t="s">
        <v>30</v>
      </c>
      <c r="C241" t="s">
        <v>17</v>
      </c>
      <c r="D241" t="s">
        <v>19</v>
      </c>
      <c r="E241" t="s">
        <v>19</v>
      </c>
      <c r="F241" t="s">
        <v>19</v>
      </c>
      <c r="G241" t="s">
        <v>27</v>
      </c>
      <c r="I241" t="s">
        <v>31</v>
      </c>
      <c r="K241" t="s">
        <v>22</v>
      </c>
      <c r="L241" t="s">
        <v>17</v>
      </c>
      <c r="M241" t="s">
        <v>41</v>
      </c>
      <c r="N241" t="s">
        <v>17</v>
      </c>
    </row>
    <row r="242" spans="1:15" x14ac:dyDescent="0.2">
      <c r="A242" t="s">
        <v>416</v>
      </c>
      <c r="B242" t="s">
        <v>184</v>
      </c>
      <c r="C242" t="s">
        <v>17</v>
      </c>
      <c r="D242" t="s">
        <v>19</v>
      </c>
      <c r="E242" t="s">
        <v>19</v>
      </c>
      <c r="F242" t="s">
        <v>19</v>
      </c>
      <c r="G242" t="s">
        <v>17</v>
      </c>
      <c r="H242" t="s">
        <v>54</v>
      </c>
      <c r="I242" t="s">
        <v>17</v>
      </c>
      <c r="J242" t="s">
        <v>54</v>
      </c>
      <c r="K242" t="s">
        <v>22</v>
      </c>
      <c r="L242" t="s">
        <v>17</v>
      </c>
      <c r="M242" t="s">
        <v>34</v>
      </c>
      <c r="N242" t="s">
        <v>17</v>
      </c>
      <c r="O242" t="s">
        <v>417</v>
      </c>
    </row>
    <row r="243" spans="1:15" x14ac:dyDescent="0.2">
      <c r="A243" t="s">
        <v>397</v>
      </c>
      <c r="B243" t="s">
        <v>16</v>
      </c>
      <c r="C243" t="s">
        <v>17</v>
      </c>
      <c r="D243" t="s">
        <v>19</v>
      </c>
      <c r="E243" t="s">
        <v>19</v>
      </c>
      <c r="F243" t="s">
        <v>19</v>
      </c>
      <c r="G243" t="s">
        <v>40</v>
      </c>
      <c r="I243" t="s">
        <v>31</v>
      </c>
      <c r="K243" t="s">
        <v>22</v>
      </c>
      <c r="L243" t="s">
        <v>17</v>
      </c>
      <c r="M243" t="s">
        <v>41</v>
      </c>
      <c r="N243" t="s">
        <v>17</v>
      </c>
      <c r="O243" t="s">
        <v>398</v>
      </c>
    </row>
    <row r="244" spans="1:15" x14ac:dyDescent="0.2">
      <c r="A244" t="s">
        <v>399</v>
      </c>
      <c r="B244" t="s">
        <v>184</v>
      </c>
      <c r="C244" t="s">
        <v>17</v>
      </c>
      <c r="D244" t="s">
        <v>19</v>
      </c>
      <c r="E244" t="s">
        <v>19</v>
      </c>
      <c r="F244" t="s">
        <v>19</v>
      </c>
      <c r="G244" t="s">
        <v>17</v>
      </c>
      <c r="H244" t="s">
        <v>54</v>
      </c>
      <c r="I244" t="s">
        <v>46</v>
      </c>
      <c r="K244" t="s">
        <v>22</v>
      </c>
      <c r="L244" t="s">
        <v>17</v>
      </c>
      <c r="M244" t="s">
        <v>41</v>
      </c>
      <c r="N244" t="s">
        <v>17</v>
      </c>
      <c r="O244" t="s">
        <v>400</v>
      </c>
    </row>
    <row r="245" spans="1:15" x14ac:dyDescent="0.2">
      <c r="A245" t="s">
        <v>457</v>
      </c>
      <c r="B245" t="s">
        <v>184</v>
      </c>
      <c r="C245" t="s">
        <v>17</v>
      </c>
      <c r="D245" t="s">
        <v>19</v>
      </c>
      <c r="E245" t="s">
        <v>19</v>
      </c>
      <c r="F245" t="s">
        <v>458</v>
      </c>
      <c r="G245" t="s">
        <v>82</v>
      </c>
      <c r="I245" t="s">
        <v>46</v>
      </c>
      <c r="K245" t="s">
        <v>22</v>
      </c>
      <c r="L245" t="s">
        <v>17</v>
      </c>
      <c r="M245" t="s">
        <v>41</v>
      </c>
      <c r="N245" t="s">
        <v>17</v>
      </c>
    </row>
    <row r="246" spans="1:15" x14ac:dyDescent="0.2">
      <c r="A246" t="s">
        <v>499</v>
      </c>
      <c r="B246" t="s">
        <v>38</v>
      </c>
      <c r="C246" t="s">
        <v>17</v>
      </c>
      <c r="D246" t="s">
        <v>19</v>
      </c>
      <c r="E246" t="s">
        <v>18</v>
      </c>
      <c r="F246" t="s">
        <v>18</v>
      </c>
      <c r="G246" t="s">
        <v>40</v>
      </c>
      <c r="I246" t="s">
        <v>17</v>
      </c>
      <c r="J246" t="s">
        <v>32</v>
      </c>
      <c r="K246" t="s">
        <v>22</v>
      </c>
      <c r="L246" t="s">
        <v>17</v>
      </c>
      <c r="M246" t="s">
        <v>34</v>
      </c>
      <c r="N246" t="s">
        <v>17</v>
      </c>
      <c r="O246" s="9" t="s">
        <v>500</v>
      </c>
    </row>
    <row r="247" spans="1:15" x14ac:dyDescent="0.2">
      <c r="A247" t="s">
        <v>522</v>
      </c>
      <c r="B247" t="s">
        <v>38</v>
      </c>
      <c r="C247" t="s">
        <v>17</v>
      </c>
      <c r="D247" t="s">
        <v>19</v>
      </c>
      <c r="E247" t="s">
        <v>19</v>
      </c>
      <c r="F247" t="s">
        <v>19</v>
      </c>
      <c r="G247" t="s">
        <v>17</v>
      </c>
      <c r="H247" t="s">
        <v>20</v>
      </c>
      <c r="I247" t="s">
        <v>17</v>
      </c>
      <c r="J247" t="s">
        <v>20</v>
      </c>
      <c r="K247" t="s">
        <v>22</v>
      </c>
      <c r="L247" t="s">
        <v>17</v>
      </c>
      <c r="M247" t="s">
        <v>41</v>
      </c>
      <c r="N247" t="s">
        <v>17</v>
      </c>
      <c r="O247" t="s">
        <v>523</v>
      </c>
    </row>
    <row r="248" spans="1:15" x14ac:dyDescent="0.2">
      <c r="A248" t="s">
        <v>538</v>
      </c>
      <c r="B248" t="s">
        <v>38</v>
      </c>
      <c r="C248" t="s">
        <v>17</v>
      </c>
      <c r="D248" t="s">
        <v>18</v>
      </c>
      <c r="E248" t="s">
        <v>18</v>
      </c>
      <c r="F248" t="s">
        <v>18</v>
      </c>
      <c r="G248" t="s">
        <v>85</v>
      </c>
      <c r="I248" t="s">
        <v>46</v>
      </c>
      <c r="K248" t="s">
        <v>22</v>
      </c>
      <c r="L248" t="s">
        <v>17</v>
      </c>
      <c r="M248" t="s">
        <v>34</v>
      </c>
      <c r="N248" t="s">
        <v>17</v>
      </c>
      <c r="O248" t="s">
        <v>539</v>
      </c>
    </row>
    <row r="249" spans="1:15" x14ac:dyDescent="0.2">
      <c r="A249" t="s">
        <v>264</v>
      </c>
      <c r="B249" t="s">
        <v>38</v>
      </c>
      <c r="C249" t="s">
        <v>17</v>
      </c>
      <c r="D249" t="s">
        <v>19</v>
      </c>
      <c r="E249" t="s">
        <v>19</v>
      </c>
      <c r="F249" t="s">
        <v>19</v>
      </c>
      <c r="G249" t="s">
        <v>27</v>
      </c>
      <c r="I249" t="s">
        <v>17</v>
      </c>
      <c r="J249" t="s">
        <v>21</v>
      </c>
      <c r="K249" t="s">
        <v>265</v>
      </c>
      <c r="L249" t="s">
        <v>17</v>
      </c>
      <c r="M249" t="s">
        <v>23</v>
      </c>
      <c r="N249" t="s">
        <v>17</v>
      </c>
    </row>
    <row r="250" spans="1:15" x14ac:dyDescent="0.2">
      <c r="A250" t="s">
        <v>428</v>
      </c>
      <c r="B250" t="s">
        <v>184</v>
      </c>
      <c r="C250" t="s">
        <v>17</v>
      </c>
      <c r="D250" t="s">
        <v>19</v>
      </c>
      <c r="E250" t="s">
        <v>19</v>
      </c>
      <c r="F250" t="s">
        <v>19</v>
      </c>
      <c r="G250" t="s">
        <v>17</v>
      </c>
      <c r="H250" t="s">
        <v>54</v>
      </c>
      <c r="I250" t="s">
        <v>17</v>
      </c>
      <c r="J250" t="s">
        <v>54</v>
      </c>
      <c r="K250" t="s">
        <v>95</v>
      </c>
      <c r="L250" t="s">
        <v>17</v>
      </c>
      <c r="M250" t="s">
        <v>41</v>
      </c>
      <c r="N250" t="s">
        <v>17</v>
      </c>
      <c r="O250" t="s">
        <v>429</v>
      </c>
    </row>
    <row r="251" spans="1:15" x14ac:dyDescent="0.2">
      <c r="A251" t="s">
        <v>191</v>
      </c>
      <c r="B251" t="s">
        <v>184</v>
      </c>
      <c r="C251" t="s">
        <v>17</v>
      </c>
      <c r="D251" t="s">
        <v>19</v>
      </c>
      <c r="E251" t="s">
        <v>19</v>
      </c>
      <c r="F251" t="s">
        <v>19</v>
      </c>
      <c r="G251" t="s">
        <v>40</v>
      </c>
      <c r="I251" t="s">
        <v>31</v>
      </c>
      <c r="J251" t="s">
        <v>21</v>
      </c>
      <c r="K251" t="s">
        <v>192</v>
      </c>
      <c r="L251" t="s">
        <v>17</v>
      </c>
      <c r="M251" t="s">
        <v>23</v>
      </c>
      <c r="N251" t="s">
        <v>17</v>
      </c>
    </row>
    <row r="252" spans="1:15" x14ac:dyDescent="0.2">
      <c r="A252" t="s">
        <v>64</v>
      </c>
      <c r="B252" t="s">
        <v>38</v>
      </c>
      <c r="C252" t="s">
        <v>17</v>
      </c>
      <c r="D252" t="s">
        <v>19</v>
      </c>
      <c r="E252" t="s">
        <v>19</v>
      </c>
      <c r="F252" t="s">
        <v>19</v>
      </c>
      <c r="G252" t="s">
        <v>17</v>
      </c>
      <c r="H252" t="s">
        <v>32</v>
      </c>
      <c r="I252" t="s">
        <v>17</v>
      </c>
      <c r="J252" t="s">
        <v>20</v>
      </c>
      <c r="K252" t="s">
        <v>55</v>
      </c>
      <c r="L252" t="s">
        <v>17</v>
      </c>
      <c r="M252" t="s">
        <v>41</v>
      </c>
      <c r="N252" t="s">
        <v>17</v>
      </c>
    </row>
    <row r="253" spans="1:15" x14ac:dyDescent="0.2">
      <c r="A253" t="s">
        <v>128</v>
      </c>
      <c r="B253" t="s">
        <v>30</v>
      </c>
      <c r="C253" t="s">
        <v>17</v>
      </c>
      <c r="D253" t="s">
        <v>18</v>
      </c>
      <c r="E253" t="s">
        <v>18</v>
      </c>
      <c r="F253" t="s">
        <v>18</v>
      </c>
      <c r="G253" t="s">
        <v>27</v>
      </c>
      <c r="I253" t="s">
        <v>17</v>
      </c>
      <c r="J253" t="s">
        <v>20</v>
      </c>
      <c r="K253" t="s">
        <v>55</v>
      </c>
      <c r="L253" t="s">
        <v>17</v>
      </c>
      <c r="M253" t="s">
        <v>41</v>
      </c>
      <c r="N253" t="s">
        <v>17</v>
      </c>
    </row>
    <row r="254" spans="1:15" x14ac:dyDescent="0.2">
      <c r="A254" t="s">
        <v>236</v>
      </c>
      <c r="B254" t="s">
        <v>30</v>
      </c>
      <c r="C254" t="s">
        <v>17</v>
      </c>
      <c r="D254" t="s">
        <v>18</v>
      </c>
      <c r="E254" t="s">
        <v>18</v>
      </c>
      <c r="F254" t="s">
        <v>92</v>
      </c>
      <c r="G254" t="s">
        <v>27</v>
      </c>
      <c r="I254" t="s">
        <v>46</v>
      </c>
      <c r="K254" t="s">
        <v>55</v>
      </c>
      <c r="L254" t="s">
        <v>17</v>
      </c>
      <c r="M254" t="s">
        <v>34</v>
      </c>
      <c r="N254" t="s">
        <v>17</v>
      </c>
    </row>
    <row r="255" spans="1:15" x14ac:dyDescent="0.2">
      <c r="A255" t="s">
        <v>279</v>
      </c>
      <c r="B255" t="s">
        <v>30</v>
      </c>
      <c r="C255" t="s">
        <v>17</v>
      </c>
      <c r="D255" t="s">
        <v>18</v>
      </c>
      <c r="E255" t="s">
        <v>18</v>
      </c>
      <c r="G255" t="s">
        <v>27</v>
      </c>
      <c r="I255" t="s">
        <v>40</v>
      </c>
      <c r="K255" t="s">
        <v>55</v>
      </c>
      <c r="L255" t="s">
        <v>17</v>
      </c>
      <c r="M255" t="s">
        <v>56</v>
      </c>
      <c r="N255" t="s">
        <v>17</v>
      </c>
    </row>
    <row r="256" spans="1:15" x14ac:dyDescent="0.2">
      <c r="A256" t="s">
        <v>307</v>
      </c>
      <c r="B256" t="s">
        <v>30</v>
      </c>
      <c r="C256" t="s">
        <v>17</v>
      </c>
      <c r="D256" t="s">
        <v>18</v>
      </c>
      <c r="E256" t="s">
        <v>18</v>
      </c>
      <c r="G256" t="s">
        <v>27</v>
      </c>
      <c r="I256" t="s">
        <v>40</v>
      </c>
      <c r="K256" t="s">
        <v>55</v>
      </c>
      <c r="L256" t="s">
        <v>17</v>
      </c>
      <c r="M256" t="s">
        <v>308</v>
      </c>
      <c r="N256" t="s">
        <v>17</v>
      </c>
      <c r="O256" t="s">
        <v>309</v>
      </c>
    </row>
    <row r="257" spans="1:15" x14ac:dyDescent="0.2">
      <c r="A257" t="s">
        <v>341</v>
      </c>
      <c r="B257" t="s">
        <v>30</v>
      </c>
      <c r="C257" t="s">
        <v>17</v>
      </c>
      <c r="D257" t="s">
        <v>18</v>
      </c>
      <c r="E257" t="s">
        <v>18</v>
      </c>
      <c r="F257" t="s">
        <v>18</v>
      </c>
      <c r="G257" t="s">
        <v>27</v>
      </c>
      <c r="I257" t="s">
        <v>46</v>
      </c>
      <c r="K257" t="s">
        <v>55</v>
      </c>
      <c r="L257" t="s">
        <v>17</v>
      </c>
      <c r="M257" t="s">
        <v>34</v>
      </c>
      <c r="N257" t="s">
        <v>17</v>
      </c>
      <c r="O257" t="s">
        <v>342</v>
      </c>
    </row>
    <row r="258" spans="1:15" x14ac:dyDescent="0.2">
      <c r="A258" t="s">
        <v>393</v>
      </c>
      <c r="B258" t="s">
        <v>38</v>
      </c>
      <c r="C258" t="s">
        <v>17</v>
      </c>
      <c r="D258" t="s">
        <v>18</v>
      </c>
      <c r="E258" t="s">
        <v>18</v>
      </c>
      <c r="G258" t="s">
        <v>27</v>
      </c>
      <c r="I258" t="s">
        <v>40</v>
      </c>
      <c r="K258" t="s">
        <v>55</v>
      </c>
      <c r="L258" t="s">
        <v>17</v>
      </c>
      <c r="M258" t="s">
        <v>34</v>
      </c>
      <c r="N258" t="s">
        <v>17</v>
      </c>
    </row>
    <row r="259" spans="1:15" x14ac:dyDescent="0.2">
      <c r="A259" t="s">
        <v>405</v>
      </c>
      <c r="B259" t="s">
        <v>38</v>
      </c>
      <c r="C259" t="s">
        <v>17</v>
      </c>
      <c r="D259" t="s">
        <v>18</v>
      </c>
      <c r="E259" t="s">
        <v>19</v>
      </c>
      <c r="F259" t="s">
        <v>116</v>
      </c>
      <c r="G259" t="s">
        <v>85</v>
      </c>
      <c r="I259" t="s">
        <v>17</v>
      </c>
      <c r="J259" t="s">
        <v>54</v>
      </c>
      <c r="K259" t="s">
        <v>55</v>
      </c>
      <c r="L259" t="s">
        <v>17</v>
      </c>
      <c r="M259" t="s">
        <v>41</v>
      </c>
      <c r="N259" t="s">
        <v>17</v>
      </c>
      <c r="O259" t="s">
        <v>406</v>
      </c>
    </row>
    <row r="260" spans="1:15" x14ac:dyDescent="0.2">
      <c r="A260" t="s">
        <v>556</v>
      </c>
      <c r="B260" t="s">
        <v>30</v>
      </c>
      <c r="C260" t="s">
        <v>17</v>
      </c>
      <c r="D260" t="s">
        <v>19</v>
      </c>
      <c r="E260" t="s">
        <v>19</v>
      </c>
      <c r="F260" t="s">
        <v>557</v>
      </c>
      <c r="G260" t="s">
        <v>27</v>
      </c>
      <c r="I260" t="s">
        <v>46</v>
      </c>
      <c r="K260" t="s">
        <v>55</v>
      </c>
      <c r="L260" t="s">
        <v>17</v>
      </c>
      <c r="M260" t="s">
        <v>41</v>
      </c>
      <c r="N260" t="s">
        <v>17</v>
      </c>
    </row>
    <row r="261" spans="1:15" x14ac:dyDescent="0.2">
      <c r="A261" t="s">
        <v>348</v>
      </c>
      <c r="B261" t="s">
        <v>30</v>
      </c>
      <c r="C261" t="s">
        <v>17</v>
      </c>
      <c r="D261" t="s">
        <v>18</v>
      </c>
      <c r="E261" t="s">
        <v>18</v>
      </c>
      <c r="F261" t="s">
        <v>349</v>
      </c>
      <c r="G261" t="s">
        <v>27</v>
      </c>
      <c r="I261" t="s">
        <v>40</v>
      </c>
      <c r="K261" t="s">
        <v>350</v>
      </c>
      <c r="L261" t="s">
        <v>17</v>
      </c>
      <c r="M261" t="s">
        <v>34</v>
      </c>
      <c r="N261" t="s">
        <v>17</v>
      </c>
    </row>
    <row r="262" spans="1:15" x14ac:dyDescent="0.2">
      <c r="A262" t="s">
        <v>380</v>
      </c>
      <c r="B262" t="s">
        <v>16</v>
      </c>
      <c r="C262" t="s">
        <v>17</v>
      </c>
      <c r="D262" t="s">
        <v>19</v>
      </c>
      <c r="E262" t="s">
        <v>19</v>
      </c>
      <c r="F262" t="s">
        <v>19</v>
      </c>
      <c r="G262" t="s">
        <v>17</v>
      </c>
      <c r="H262" t="s">
        <v>54</v>
      </c>
      <c r="I262" t="s">
        <v>31</v>
      </c>
      <c r="J262" t="s">
        <v>54</v>
      </c>
      <c r="K262" t="s">
        <v>381</v>
      </c>
      <c r="L262" t="s">
        <v>17</v>
      </c>
      <c r="M262" t="s">
        <v>382</v>
      </c>
      <c r="N262" t="s">
        <v>17</v>
      </c>
    </row>
    <row r="263" spans="1:15" x14ac:dyDescent="0.2">
      <c r="A263" t="s">
        <v>104</v>
      </c>
      <c r="B263" t="s">
        <v>26</v>
      </c>
      <c r="C263" t="s">
        <v>17</v>
      </c>
      <c r="D263" t="s">
        <v>18</v>
      </c>
      <c r="E263" t="s">
        <v>18</v>
      </c>
      <c r="F263" t="s">
        <v>18</v>
      </c>
      <c r="G263" t="s">
        <v>27</v>
      </c>
      <c r="I263" t="s">
        <v>17</v>
      </c>
      <c r="J263" t="s">
        <v>32</v>
      </c>
      <c r="K263" t="s">
        <v>105</v>
      </c>
      <c r="L263" t="s">
        <v>17</v>
      </c>
      <c r="M263" t="s">
        <v>41</v>
      </c>
      <c r="N263" t="s">
        <v>17</v>
      </c>
    </row>
    <row r="264" spans="1:15" x14ac:dyDescent="0.2">
      <c r="A264" t="s">
        <v>250</v>
      </c>
      <c r="B264" t="s">
        <v>38</v>
      </c>
      <c r="C264" t="s">
        <v>17</v>
      </c>
      <c r="D264" t="s">
        <v>18</v>
      </c>
      <c r="E264" t="s">
        <v>18</v>
      </c>
      <c r="F264" t="s">
        <v>18</v>
      </c>
      <c r="G264" t="s">
        <v>27</v>
      </c>
      <c r="I264" t="s">
        <v>40</v>
      </c>
      <c r="J264" t="s">
        <v>54</v>
      </c>
      <c r="K264" t="s">
        <v>251</v>
      </c>
      <c r="L264" t="s">
        <v>17</v>
      </c>
      <c r="M264" t="s">
        <v>67</v>
      </c>
      <c r="N264" t="s">
        <v>17</v>
      </c>
      <c r="O264" s="9" t="s">
        <v>252</v>
      </c>
    </row>
    <row r="265" spans="1:15" x14ac:dyDescent="0.2">
      <c r="A265" s="7" t="s">
        <v>371</v>
      </c>
      <c r="B265" t="s">
        <v>30</v>
      </c>
      <c r="C265" t="s">
        <v>17</v>
      </c>
      <c r="D265" t="s">
        <v>18</v>
      </c>
      <c r="E265" t="s">
        <v>18</v>
      </c>
      <c r="F265" t="s">
        <v>18</v>
      </c>
      <c r="G265" s="7" t="s">
        <v>27</v>
      </c>
      <c r="I265" s="8" t="s">
        <v>131</v>
      </c>
      <c r="K265" t="s">
        <v>372</v>
      </c>
      <c r="L265" t="s">
        <v>17</v>
      </c>
      <c r="M265" t="s">
        <v>58</v>
      </c>
      <c r="N265" t="s">
        <v>17</v>
      </c>
      <c r="O265" s="7" t="s">
        <v>373</v>
      </c>
    </row>
    <row r="266" spans="1:15" x14ac:dyDescent="0.2">
      <c r="A266" t="s">
        <v>468</v>
      </c>
      <c r="B266" t="s">
        <v>324</v>
      </c>
      <c r="C266" t="s">
        <v>17</v>
      </c>
      <c r="D266" t="s">
        <v>18</v>
      </c>
      <c r="E266" t="s">
        <v>18</v>
      </c>
      <c r="F266" t="s">
        <v>18</v>
      </c>
      <c r="G266" t="s">
        <v>27</v>
      </c>
      <c r="I266" t="s">
        <v>17</v>
      </c>
      <c r="J266" t="s">
        <v>21</v>
      </c>
      <c r="K266" t="s">
        <v>469</v>
      </c>
      <c r="L266" t="s">
        <v>17</v>
      </c>
      <c r="M266" t="s">
        <v>34</v>
      </c>
      <c r="N266" t="s">
        <v>17</v>
      </c>
      <c r="O266" t="s">
        <v>470</v>
      </c>
    </row>
    <row r="267" spans="1:15" x14ac:dyDescent="0.2">
      <c r="A267" t="s">
        <v>284</v>
      </c>
      <c r="B267" t="s">
        <v>38</v>
      </c>
      <c r="C267" t="s">
        <v>17</v>
      </c>
      <c r="D267" t="s">
        <v>19</v>
      </c>
      <c r="E267" t="s">
        <v>19</v>
      </c>
      <c r="F267" t="s">
        <v>18</v>
      </c>
      <c r="G267" t="s">
        <v>27</v>
      </c>
      <c r="I267" t="s">
        <v>40</v>
      </c>
      <c r="K267" t="s">
        <v>59</v>
      </c>
      <c r="L267" t="s">
        <v>17</v>
      </c>
      <c r="M267" t="s">
        <v>132</v>
      </c>
      <c r="N267" t="s">
        <v>17</v>
      </c>
    </row>
    <row r="268" spans="1:15" x14ac:dyDescent="0.2">
      <c r="A268" t="s">
        <v>355</v>
      </c>
      <c r="B268" t="s">
        <v>30</v>
      </c>
      <c r="C268" t="s">
        <v>17</v>
      </c>
      <c r="D268" t="s">
        <v>18</v>
      </c>
      <c r="E268" t="s">
        <v>18</v>
      </c>
      <c r="G268" t="s">
        <v>27</v>
      </c>
      <c r="I268" t="s">
        <v>40</v>
      </c>
      <c r="K268" t="s">
        <v>59</v>
      </c>
      <c r="L268" t="s">
        <v>17</v>
      </c>
      <c r="M268" t="s">
        <v>41</v>
      </c>
      <c r="N268" t="s">
        <v>17</v>
      </c>
    </row>
    <row r="269" spans="1:15" x14ac:dyDescent="0.2">
      <c r="A269" t="s">
        <v>84</v>
      </c>
      <c r="B269" t="s">
        <v>38</v>
      </c>
      <c r="C269" t="s">
        <v>17</v>
      </c>
      <c r="D269" t="s">
        <v>18</v>
      </c>
      <c r="G269" t="s">
        <v>85</v>
      </c>
      <c r="I269" t="s">
        <v>46</v>
      </c>
      <c r="K269" t="s">
        <v>86</v>
      </c>
      <c r="L269" t="s">
        <v>17</v>
      </c>
      <c r="M269" t="s">
        <v>58</v>
      </c>
      <c r="N269" t="s">
        <v>17</v>
      </c>
    </row>
    <row r="270" spans="1:15" x14ac:dyDescent="0.2">
      <c r="A270" t="s">
        <v>216</v>
      </c>
      <c r="B270" t="s">
        <v>38</v>
      </c>
      <c r="C270" t="s">
        <v>17</v>
      </c>
      <c r="D270" t="s">
        <v>19</v>
      </c>
      <c r="E270" t="s">
        <v>19</v>
      </c>
      <c r="F270" t="s">
        <v>19</v>
      </c>
      <c r="G270" t="s">
        <v>27</v>
      </c>
      <c r="I270" t="s">
        <v>17</v>
      </c>
      <c r="J270" t="s">
        <v>32</v>
      </c>
      <c r="K270" t="s">
        <v>217</v>
      </c>
      <c r="L270" t="s">
        <v>17</v>
      </c>
      <c r="M270" t="s">
        <v>34</v>
      </c>
      <c r="N270" t="s">
        <v>17</v>
      </c>
    </row>
    <row r="271" spans="1:15" x14ac:dyDescent="0.2">
      <c r="A271" t="s">
        <v>332</v>
      </c>
      <c r="B271" t="s">
        <v>38</v>
      </c>
      <c r="C271" t="s">
        <v>17</v>
      </c>
      <c r="D271" t="s">
        <v>18</v>
      </c>
      <c r="E271" t="s">
        <v>18</v>
      </c>
      <c r="F271" t="s">
        <v>19</v>
      </c>
      <c r="G271" t="s">
        <v>27</v>
      </c>
      <c r="I271" t="s">
        <v>17</v>
      </c>
      <c r="J271" t="s">
        <v>54</v>
      </c>
      <c r="K271" t="s">
        <v>121</v>
      </c>
      <c r="L271" t="s">
        <v>17</v>
      </c>
      <c r="M271" t="s">
        <v>34</v>
      </c>
      <c r="N271" t="s">
        <v>17</v>
      </c>
      <c r="O271" t="s">
        <v>333</v>
      </c>
    </row>
    <row r="272" spans="1:15" x14ac:dyDescent="0.2">
      <c r="A272" t="s">
        <v>337</v>
      </c>
      <c r="B272" t="s">
        <v>38</v>
      </c>
      <c r="C272" t="s">
        <v>17</v>
      </c>
      <c r="D272" s="6" t="s">
        <v>328</v>
      </c>
      <c r="E272" t="s">
        <v>92</v>
      </c>
      <c r="F272" t="s">
        <v>19</v>
      </c>
      <c r="G272" t="s">
        <v>40</v>
      </c>
      <c r="I272" t="s">
        <v>40</v>
      </c>
      <c r="K272" t="s">
        <v>121</v>
      </c>
      <c r="L272" t="s">
        <v>17</v>
      </c>
      <c r="M272" t="s">
        <v>34</v>
      </c>
      <c r="N272" t="s">
        <v>17</v>
      </c>
    </row>
    <row r="273" spans="1:15" x14ac:dyDescent="0.2">
      <c r="A273" t="s">
        <v>450</v>
      </c>
      <c r="B273" t="s">
        <v>38</v>
      </c>
      <c r="C273" t="s">
        <v>17</v>
      </c>
      <c r="D273" t="s">
        <v>18</v>
      </c>
      <c r="E273" t="s">
        <v>18</v>
      </c>
      <c r="G273" t="s">
        <v>27</v>
      </c>
      <c r="I273" t="s">
        <v>40</v>
      </c>
      <c r="K273" t="s">
        <v>121</v>
      </c>
      <c r="L273" t="s">
        <v>17</v>
      </c>
      <c r="M273" t="s">
        <v>23</v>
      </c>
      <c r="N273" t="s">
        <v>17</v>
      </c>
    </row>
    <row r="274" spans="1:15" x14ac:dyDescent="0.2">
      <c r="A274" t="s">
        <v>555</v>
      </c>
      <c r="B274" t="s">
        <v>38</v>
      </c>
      <c r="C274" t="s">
        <v>17</v>
      </c>
      <c r="D274" s="6" t="s">
        <v>92</v>
      </c>
      <c r="E274" t="s">
        <v>92</v>
      </c>
      <c r="F274" t="s">
        <v>19</v>
      </c>
      <c r="G274" t="s">
        <v>17</v>
      </c>
      <c r="H274" t="s">
        <v>54</v>
      </c>
      <c r="I274" t="s">
        <v>40</v>
      </c>
      <c r="K274" t="s">
        <v>121</v>
      </c>
      <c r="L274" t="s">
        <v>17</v>
      </c>
      <c r="M274" t="s">
        <v>23</v>
      </c>
      <c r="N274" t="s">
        <v>17</v>
      </c>
    </row>
    <row r="275" spans="1:15" x14ac:dyDescent="0.2">
      <c r="A275" s="7" t="s">
        <v>225</v>
      </c>
      <c r="B275" t="s">
        <v>38</v>
      </c>
      <c r="C275" t="s">
        <v>17</v>
      </c>
      <c r="D275" t="s">
        <v>18</v>
      </c>
      <c r="E275" t="s">
        <v>18</v>
      </c>
      <c r="F275" t="s">
        <v>18</v>
      </c>
      <c r="G275" s="7" t="s">
        <v>27</v>
      </c>
      <c r="I275" s="8" t="s">
        <v>131</v>
      </c>
      <c r="K275" t="s">
        <v>147</v>
      </c>
      <c r="L275" t="s">
        <v>17</v>
      </c>
      <c r="M275" t="s">
        <v>34</v>
      </c>
      <c r="N275" t="s">
        <v>17</v>
      </c>
      <c r="O275" s="7" t="s">
        <v>226</v>
      </c>
    </row>
    <row r="276" spans="1:15" x14ac:dyDescent="0.2">
      <c r="A276" t="s">
        <v>127</v>
      </c>
      <c r="B276" t="s">
        <v>38</v>
      </c>
      <c r="C276" t="s">
        <v>17</v>
      </c>
      <c r="D276" t="s">
        <v>18</v>
      </c>
      <c r="E276" t="s">
        <v>18</v>
      </c>
      <c r="F276" t="s">
        <v>19</v>
      </c>
      <c r="G276" t="s">
        <v>27</v>
      </c>
      <c r="I276" t="s">
        <v>31</v>
      </c>
      <c r="K276" t="s">
        <v>78</v>
      </c>
      <c r="L276" t="s">
        <v>17</v>
      </c>
      <c r="M276" t="s">
        <v>41</v>
      </c>
    </row>
    <row r="277" spans="1:15" x14ac:dyDescent="0.2">
      <c r="A277" t="s">
        <v>220</v>
      </c>
      <c r="B277" t="s">
        <v>38</v>
      </c>
      <c r="C277" t="s">
        <v>17</v>
      </c>
      <c r="D277" t="s">
        <v>18</v>
      </c>
      <c r="E277" t="s">
        <v>18</v>
      </c>
      <c r="F277" t="s">
        <v>18</v>
      </c>
      <c r="G277" t="s">
        <v>17</v>
      </c>
      <c r="H277" t="s">
        <v>32</v>
      </c>
      <c r="I277" t="s">
        <v>17</v>
      </c>
      <c r="J277" t="s">
        <v>21</v>
      </c>
      <c r="K277" t="s">
        <v>49</v>
      </c>
      <c r="M277" t="s">
        <v>221</v>
      </c>
      <c r="N277" t="s">
        <v>24</v>
      </c>
      <c r="O277" t="s">
        <v>222</v>
      </c>
    </row>
    <row r="278" spans="1:15" x14ac:dyDescent="0.2">
      <c r="A278" t="s">
        <v>88</v>
      </c>
      <c r="B278" t="s">
        <v>38</v>
      </c>
      <c r="C278" t="s">
        <v>17</v>
      </c>
      <c r="D278" t="s">
        <v>18</v>
      </c>
      <c r="E278" t="s">
        <v>18</v>
      </c>
      <c r="F278" t="s">
        <v>18</v>
      </c>
      <c r="G278" t="s">
        <v>82</v>
      </c>
      <c r="I278" t="s">
        <v>17</v>
      </c>
      <c r="J278" t="s">
        <v>54</v>
      </c>
      <c r="K278" t="s">
        <v>89</v>
      </c>
      <c r="M278" t="s">
        <v>41</v>
      </c>
      <c r="N278" t="s">
        <v>35</v>
      </c>
      <c r="O278" t="s">
        <v>90</v>
      </c>
    </row>
    <row r="281" spans="1:15" ht="21" x14ac:dyDescent="0.25">
      <c r="A281" s="13" t="s">
        <v>581</v>
      </c>
    </row>
    <row r="282" spans="1:15" x14ac:dyDescent="0.2">
      <c r="A282" s="8" t="s">
        <v>336</v>
      </c>
      <c r="B282" t="s">
        <v>324</v>
      </c>
      <c r="C282" s="8" t="s">
        <v>24</v>
      </c>
      <c r="D282" s="8" t="s">
        <v>92</v>
      </c>
      <c r="E282" s="8" t="s">
        <v>92</v>
      </c>
      <c r="F282" s="8" t="s">
        <v>92</v>
      </c>
      <c r="G282" t="s">
        <v>17</v>
      </c>
      <c r="H282" t="s">
        <v>32</v>
      </c>
      <c r="I282" t="s">
        <v>131</v>
      </c>
      <c r="K282" t="s">
        <v>33</v>
      </c>
      <c r="L282" t="s">
        <v>24</v>
      </c>
      <c r="M282" t="s">
        <v>58</v>
      </c>
      <c r="N282" t="s">
        <v>35</v>
      </c>
    </row>
    <row r="283" spans="1:15" x14ac:dyDescent="0.2">
      <c r="A283" s="8" t="s">
        <v>223</v>
      </c>
      <c r="B283" t="s">
        <v>26</v>
      </c>
      <c r="C283" t="s">
        <v>17</v>
      </c>
      <c r="D283" s="8" t="s">
        <v>92</v>
      </c>
      <c r="E283" s="8" t="s">
        <v>92</v>
      </c>
      <c r="F283" s="8" t="s">
        <v>92</v>
      </c>
      <c r="G283" t="s">
        <v>27</v>
      </c>
      <c r="I283" t="s">
        <v>17</v>
      </c>
      <c r="J283" t="s">
        <v>32</v>
      </c>
      <c r="K283" t="s">
        <v>33</v>
      </c>
      <c r="L283" t="s">
        <v>17</v>
      </c>
      <c r="M283" t="s">
        <v>34</v>
      </c>
      <c r="N283" t="s">
        <v>17</v>
      </c>
    </row>
    <row r="284" spans="1:15" x14ac:dyDescent="0.2">
      <c r="A284" s="8" t="s">
        <v>482</v>
      </c>
      <c r="B284" t="s">
        <v>171</v>
      </c>
      <c r="C284" s="10" t="s">
        <v>17</v>
      </c>
      <c r="D284" s="8" t="s">
        <v>92</v>
      </c>
      <c r="E284" s="8" t="s">
        <v>92</v>
      </c>
      <c r="F284" s="8" t="s">
        <v>173</v>
      </c>
      <c r="G284" t="s">
        <v>27</v>
      </c>
      <c r="I284" t="s">
        <v>46</v>
      </c>
      <c r="J284" t="s">
        <v>32</v>
      </c>
      <c r="K284" t="s">
        <v>33</v>
      </c>
      <c r="L284" t="s">
        <v>24</v>
      </c>
      <c r="M284" t="s">
        <v>58</v>
      </c>
      <c r="N284" t="s">
        <v>17</v>
      </c>
      <c r="O284" t="s">
        <v>483</v>
      </c>
    </row>
    <row r="285" spans="1:15" x14ac:dyDescent="0.2">
      <c r="A285" s="8" t="s">
        <v>323</v>
      </c>
      <c r="B285" t="s">
        <v>324</v>
      </c>
      <c r="C285" s="8" t="s">
        <v>24</v>
      </c>
      <c r="D285" s="8" t="s">
        <v>92</v>
      </c>
      <c r="E285" s="8" t="s">
        <v>92</v>
      </c>
      <c r="F285" s="8" t="s">
        <v>92</v>
      </c>
      <c r="G285" t="s">
        <v>27</v>
      </c>
      <c r="I285" t="s">
        <v>17</v>
      </c>
      <c r="J285" t="s">
        <v>32</v>
      </c>
      <c r="K285" t="s">
        <v>78</v>
      </c>
      <c r="L285" t="s">
        <v>24</v>
      </c>
      <c r="M285" t="s">
        <v>132</v>
      </c>
      <c r="N285" t="s">
        <v>35</v>
      </c>
    </row>
    <row r="286" spans="1:15" x14ac:dyDescent="0.2">
      <c r="A286" s="8" t="s">
        <v>432</v>
      </c>
      <c r="B286" t="s">
        <v>26</v>
      </c>
      <c r="C286" s="8" t="s">
        <v>24</v>
      </c>
      <c r="D286" s="8" t="s">
        <v>92</v>
      </c>
      <c r="E286" s="8" t="s">
        <v>92</v>
      </c>
      <c r="F286" s="8" t="s">
        <v>92</v>
      </c>
      <c r="G286" t="s">
        <v>27</v>
      </c>
      <c r="I286" t="s">
        <v>17</v>
      </c>
      <c r="J286" t="s">
        <v>32</v>
      </c>
      <c r="K286" t="s">
        <v>74</v>
      </c>
      <c r="L286" t="s">
        <v>17</v>
      </c>
      <c r="M286" t="s">
        <v>67</v>
      </c>
      <c r="N286" t="s">
        <v>24</v>
      </c>
      <c r="O286" t="s">
        <v>433</v>
      </c>
    </row>
    <row r="287" spans="1:15" x14ac:dyDescent="0.2">
      <c r="A287" s="8" t="s">
        <v>115</v>
      </c>
      <c r="B287" t="s">
        <v>66</v>
      </c>
      <c r="C287" t="s">
        <v>17</v>
      </c>
      <c r="D287" s="8" t="s">
        <v>116</v>
      </c>
      <c r="E287" s="8" t="s">
        <v>117</v>
      </c>
      <c r="F287" s="8" t="s">
        <v>118</v>
      </c>
      <c r="G287" t="s">
        <v>85</v>
      </c>
      <c r="I287" t="s">
        <v>40</v>
      </c>
      <c r="K287" t="s">
        <v>49</v>
      </c>
      <c r="L287" t="s">
        <v>17</v>
      </c>
      <c r="M287" t="s">
        <v>34</v>
      </c>
      <c r="N287" t="s">
        <v>17</v>
      </c>
    </row>
    <row r="288" spans="1:15" x14ac:dyDescent="0.2">
      <c r="A288" s="8" t="s">
        <v>311</v>
      </c>
      <c r="B288" t="s">
        <v>66</v>
      </c>
      <c r="C288" s="8" t="s">
        <v>24</v>
      </c>
      <c r="D288" s="8" t="s">
        <v>92</v>
      </c>
      <c r="E288" s="8" t="s">
        <v>92</v>
      </c>
      <c r="F288" s="8"/>
      <c r="G288" t="s">
        <v>17</v>
      </c>
      <c r="H288" t="s">
        <v>32</v>
      </c>
      <c r="I288" t="s">
        <v>46</v>
      </c>
      <c r="K288" t="s">
        <v>63</v>
      </c>
      <c r="L288" t="s">
        <v>24</v>
      </c>
      <c r="M288" t="s">
        <v>34</v>
      </c>
      <c r="N288" t="s">
        <v>35</v>
      </c>
    </row>
    <row r="289" spans="1:15" x14ac:dyDescent="0.2">
      <c r="A289" s="8" t="s">
        <v>474</v>
      </c>
      <c r="B289" t="s">
        <v>26</v>
      </c>
      <c r="C289" s="8" t="s">
        <v>24</v>
      </c>
      <c r="D289" s="8" t="s">
        <v>475</v>
      </c>
      <c r="E289" s="8" t="s">
        <v>475</v>
      </c>
      <c r="F289" s="8" t="s">
        <v>476</v>
      </c>
      <c r="G289" t="s">
        <v>27</v>
      </c>
      <c r="I289" t="s">
        <v>40</v>
      </c>
      <c r="K289" t="s">
        <v>59</v>
      </c>
      <c r="L289" t="s">
        <v>24</v>
      </c>
      <c r="M289" t="s">
        <v>34</v>
      </c>
      <c r="O289" s="8" t="s">
        <v>477</v>
      </c>
    </row>
    <row r="290" spans="1:15" x14ac:dyDescent="0.2">
      <c r="A290" s="8" t="s">
        <v>526</v>
      </c>
      <c r="B290" t="s">
        <v>16</v>
      </c>
      <c r="C290" t="s">
        <v>17</v>
      </c>
      <c r="D290" t="s">
        <v>19</v>
      </c>
      <c r="E290" t="s">
        <v>19</v>
      </c>
      <c r="F290" t="s">
        <v>19</v>
      </c>
      <c r="G290" s="8" t="s">
        <v>27</v>
      </c>
      <c r="I290" s="8" t="s">
        <v>131</v>
      </c>
      <c r="K290" t="s">
        <v>33</v>
      </c>
      <c r="L290" t="s">
        <v>17</v>
      </c>
      <c r="M290" t="s">
        <v>34</v>
      </c>
      <c r="N290" t="s">
        <v>17</v>
      </c>
    </row>
    <row r="291" spans="1:15" x14ac:dyDescent="0.2">
      <c r="A291" s="8" t="s">
        <v>301</v>
      </c>
      <c r="B291" t="s">
        <v>38</v>
      </c>
      <c r="C291" t="s">
        <v>17</v>
      </c>
      <c r="D291" t="s">
        <v>302</v>
      </c>
      <c r="E291" t="s">
        <v>18</v>
      </c>
      <c r="F291" t="s">
        <v>189</v>
      </c>
      <c r="G291" s="8" t="s">
        <v>27</v>
      </c>
      <c r="I291" s="8" t="s">
        <v>131</v>
      </c>
      <c r="K291" t="s">
        <v>33</v>
      </c>
      <c r="L291" t="s">
        <v>24</v>
      </c>
      <c r="M291" t="s">
        <v>67</v>
      </c>
      <c r="N291" t="s">
        <v>35</v>
      </c>
    </row>
    <row r="292" spans="1:15" x14ac:dyDescent="0.2">
      <c r="A292" s="8" t="s">
        <v>130</v>
      </c>
      <c r="B292" t="s">
        <v>38</v>
      </c>
      <c r="C292" t="s">
        <v>17</v>
      </c>
      <c r="D292" t="s">
        <v>18</v>
      </c>
      <c r="E292" t="s">
        <v>18</v>
      </c>
      <c r="F292" t="s">
        <v>18</v>
      </c>
      <c r="G292" s="8" t="s">
        <v>27</v>
      </c>
      <c r="I292" s="8" t="s">
        <v>131</v>
      </c>
      <c r="K292" t="s">
        <v>33</v>
      </c>
      <c r="L292" t="s">
        <v>17</v>
      </c>
      <c r="M292" t="s">
        <v>132</v>
      </c>
      <c r="N292" t="s">
        <v>17</v>
      </c>
    </row>
    <row r="293" spans="1:15" x14ac:dyDescent="0.2">
      <c r="A293" s="8" t="s">
        <v>193</v>
      </c>
      <c r="B293" t="s">
        <v>38</v>
      </c>
      <c r="C293" t="s">
        <v>17</v>
      </c>
      <c r="D293" t="s">
        <v>18</v>
      </c>
      <c r="E293" t="s">
        <v>18</v>
      </c>
      <c r="F293" t="s">
        <v>18</v>
      </c>
      <c r="G293" s="8" t="s">
        <v>27</v>
      </c>
      <c r="I293" s="8" t="s">
        <v>131</v>
      </c>
      <c r="K293" t="s">
        <v>194</v>
      </c>
      <c r="L293" t="s">
        <v>17</v>
      </c>
      <c r="M293" t="s">
        <v>34</v>
      </c>
      <c r="N293" t="s">
        <v>17</v>
      </c>
      <c r="O293" s="8" t="s">
        <v>195</v>
      </c>
    </row>
    <row r="294" spans="1:15" x14ac:dyDescent="0.2">
      <c r="A294" s="8" t="s">
        <v>346</v>
      </c>
      <c r="B294" t="s">
        <v>30</v>
      </c>
      <c r="C294" t="s">
        <v>17</v>
      </c>
      <c r="D294" t="s">
        <v>18</v>
      </c>
      <c r="E294" t="s">
        <v>18</v>
      </c>
      <c r="F294" t="s">
        <v>18</v>
      </c>
      <c r="G294" s="8" t="s">
        <v>27</v>
      </c>
      <c r="I294" s="8" t="s">
        <v>131</v>
      </c>
      <c r="K294" t="s">
        <v>63</v>
      </c>
      <c r="L294" t="s">
        <v>17</v>
      </c>
      <c r="M294" t="s">
        <v>34</v>
      </c>
      <c r="N294" t="s">
        <v>17</v>
      </c>
    </row>
    <row r="295" spans="1:15" x14ac:dyDescent="0.2">
      <c r="A295" s="8" t="s">
        <v>446</v>
      </c>
      <c r="B295" t="s">
        <v>38</v>
      </c>
      <c r="C295" t="s">
        <v>17</v>
      </c>
      <c r="D295" t="s">
        <v>19</v>
      </c>
      <c r="E295" t="s">
        <v>19</v>
      </c>
      <c r="F295" t="s">
        <v>19</v>
      </c>
      <c r="G295" s="8" t="s">
        <v>27</v>
      </c>
      <c r="I295" s="8" t="s">
        <v>131</v>
      </c>
      <c r="K295" t="s">
        <v>121</v>
      </c>
      <c r="L295" t="s">
        <v>17</v>
      </c>
      <c r="M295" t="s">
        <v>56</v>
      </c>
      <c r="N295" t="s">
        <v>24</v>
      </c>
    </row>
    <row r="296" spans="1:15" x14ac:dyDescent="0.2">
      <c r="A296" s="8" t="s">
        <v>213</v>
      </c>
      <c r="B296" t="s">
        <v>16</v>
      </c>
      <c r="C296" t="s">
        <v>17</v>
      </c>
      <c r="D296" t="s">
        <v>92</v>
      </c>
      <c r="E296" t="s">
        <v>19</v>
      </c>
      <c r="F296" t="s">
        <v>19</v>
      </c>
      <c r="G296" s="8" t="s">
        <v>27</v>
      </c>
      <c r="I296" s="8" t="s">
        <v>131</v>
      </c>
      <c r="L296" t="s">
        <v>24</v>
      </c>
      <c r="N296" t="s">
        <v>35</v>
      </c>
      <c r="O296" s="7" t="s">
        <v>214</v>
      </c>
    </row>
    <row r="297" spans="1:15" x14ac:dyDescent="0.2">
      <c r="A297" s="8" t="s">
        <v>295</v>
      </c>
      <c r="B297" t="s">
        <v>38</v>
      </c>
      <c r="C297" t="s">
        <v>17</v>
      </c>
      <c r="D297" t="s">
        <v>19</v>
      </c>
      <c r="E297" t="s">
        <v>19</v>
      </c>
      <c r="F297" t="s">
        <v>296</v>
      </c>
      <c r="G297" t="s">
        <v>27</v>
      </c>
      <c r="I297" t="s">
        <v>40</v>
      </c>
      <c r="K297" s="8" t="s">
        <v>297</v>
      </c>
      <c r="L297" t="s">
        <v>24</v>
      </c>
      <c r="O297" t="s">
        <v>298</v>
      </c>
    </row>
  </sheetData>
  <sortState xmlns:xlrd2="http://schemas.microsoft.com/office/spreadsheetml/2017/richdata2" ref="A1:O55">
    <sortCondition ref="L1:L55"/>
    <sortCondition ref="N1:N55"/>
  </sortState>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261"/>
  <sheetViews>
    <sheetView tabSelected="1" topLeftCell="A247" zoomScale="97" zoomScaleNormal="97" workbookViewId="0">
      <selection activeCell="O268" sqref="O268"/>
    </sheetView>
  </sheetViews>
  <sheetFormatPr baseColWidth="10" defaultRowHeight="16" x14ac:dyDescent="0.2"/>
  <cols>
    <col min="2" max="2" width="15.5" bestFit="1" customWidth="1"/>
    <col min="3" max="3" width="13.83203125" customWidth="1"/>
    <col min="4" max="4" width="12.6640625" customWidth="1"/>
    <col min="5" max="5" width="12.1640625" customWidth="1"/>
    <col min="23" max="23" width="14.6640625" bestFit="1" customWidth="1"/>
    <col min="24" max="24" width="14.83203125" bestFit="1" customWidth="1"/>
    <col min="25" max="25" width="10.33203125" bestFit="1" customWidth="1"/>
    <col min="26" max="26" width="9.1640625" bestFit="1" customWidth="1"/>
    <col min="27" max="27" width="14.83203125" bestFit="1" customWidth="1"/>
    <col min="28" max="29" width="11.1640625" bestFit="1" customWidth="1"/>
  </cols>
  <sheetData>
    <row r="2" spans="1:11" ht="24" x14ac:dyDescent="0.2">
      <c r="A2" s="126" t="s">
        <v>1</v>
      </c>
      <c r="B2" s="15"/>
      <c r="C2" s="15"/>
      <c r="D2" s="15"/>
      <c r="E2" s="15"/>
      <c r="F2" s="10"/>
      <c r="G2" s="10"/>
      <c r="H2" s="10"/>
      <c r="I2" s="10"/>
      <c r="J2" s="10"/>
      <c r="K2" s="10"/>
    </row>
    <row r="3" spans="1:11" x14ac:dyDescent="0.2">
      <c r="B3" s="15"/>
      <c r="C3" s="15"/>
      <c r="D3" s="15"/>
      <c r="E3" s="15"/>
      <c r="F3" s="10"/>
      <c r="G3" s="10"/>
      <c r="H3" s="10"/>
      <c r="I3" s="10"/>
      <c r="J3" s="10"/>
      <c r="K3" s="10"/>
    </row>
    <row r="4" spans="1:11" x14ac:dyDescent="0.2">
      <c r="C4" s="7" t="s">
        <v>587</v>
      </c>
      <c r="D4" s="6" t="s">
        <v>586</v>
      </c>
      <c r="E4" s="10"/>
    </row>
    <row r="6" spans="1:11" x14ac:dyDescent="0.2">
      <c r="A6" t="s">
        <v>566</v>
      </c>
      <c r="B6" t="s">
        <v>558</v>
      </c>
      <c r="C6">
        <v>128</v>
      </c>
      <c r="D6" s="173">
        <f t="shared" ref="D6:D14" si="0">C6/277%</f>
        <v>46.209386281588451</v>
      </c>
      <c r="E6" s="174">
        <v>46</v>
      </c>
    </row>
    <row r="7" spans="1:11" x14ac:dyDescent="0.2">
      <c r="A7" t="s">
        <v>578</v>
      </c>
      <c r="B7" t="s">
        <v>597</v>
      </c>
      <c r="C7">
        <v>80</v>
      </c>
      <c r="D7" s="173">
        <f t="shared" si="0"/>
        <v>28.880866425992778</v>
      </c>
      <c r="E7" s="174">
        <v>29</v>
      </c>
    </row>
    <row r="8" spans="1:11" x14ac:dyDescent="0.2">
      <c r="A8" t="s">
        <v>579</v>
      </c>
      <c r="B8" t="s">
        <v>585</v>
      </c>
      <c r="C8">
        <v>27</v>
      </c>
      <c r="D8" s="173">
        <f t="shared" si="0"/>
        <v>9.7472924187725631</v>
      </c>
      <c r="E8" s="174">
        <v>10</v>
      </c>
    </row>
    <row r="9" spans="1:11" x14ac:dyDescent="0.2">
      <c r="A9" t="s">
        <v>580</v>
      </c>
      <c r="B9" t="s">
        <v>598</v>
      </c>
      <c r="C9">
        <v>16</v>
      </c>
      <c r="D9" s="173">
        <f t="shared" si="0"/>
        <v>5.7761732851985563</v>
      </c>
      <c r="E9" s="174">
        <v>6</v>
      </c>
    </row>
    <row r="10" spans="1:11" x14ac:dyDescent="0.2">
      <c r="B10" t="s">
        <v>561</v>
      </c>
      <c r="C10">
        <v>8</v>
      </c>
      <c r="D10" s="173">
        <f t="shared" si="0"/>
        <v>2.8880866425992782</v>
      </c>
      <c r="E10" s="174">
        <v>3</v>
      </c>
    </row>
    <row r="11" spans="1:11" x14ac:dyDescent="0.2">
      <c r="B11" t="s">
        <v>600</v>
      </c>
      <c r="C11">
        <v>9</v>
      </c>
      <c r="D11" s="173">
        <f t="shared" si="0"/>
        <v>3.2490974729241877</v>
      </c>
      <c r="E11" s="174">
        <v>3</v>
      </c>
    </row>
    <row r="12" spans="1:11" x14ac:dyDescent="0.2">
      <c r="B12" t="s">
        <v>563</v>
      </c>
      <c r="C12">
        <v>7</v>
      </c>
      <c r="D12" s="173">
        <f t="shared" si="0"/>
        <v>2.5270758122743682</v>
      </c>
      <c r="E12" s="174">
        <v>3</v>
      </c>
    </row>
    <row r="13" spans="1:11" x14ac:dyDescent="0.2">
      <c r="B13" t="s">
        <v>599</v>
      </c>
      <c r="C13">
        <v>2</v>
      </c>
      <c r="D13" s="173">
        <f t="shared" si="0"/>
        <v>0.72202166064981954</v>
      </c>
      <c r="E13" s="174">
        <v>1</v>
      </c>
    </row>
    <row r="14" spans="1:11" x14ac:dyDescent="0.2">
      <c r="B14" s="5" t="s">
        <v>573</v>
      </c>
      <c r="C14">
        <f>SUM(C6:C13)</f>
        <v>277</v>
      </c>
      <c r="D14" s="19">
        <f t="shared" si="0"/>
        <v>100</v>
      </c>
      <c r="E14" s="174">
        <f>SUM(E6:E13)</f>
        <v>101</v>
      </c>
    </row>
    <row r="31" spans="1:1" ht="20" x14ac:dyDescent="0.2">
      <c r="A31" s="26" t="s">
        <v>644</v>
      </c>
    </row>
    <row r="32" spans="1:1" ht="20" x14ac:dyDescent="0.2">
      <c r="A32" s="26"/>
    </row>
    <row r="33" spans="2:10" ht="21" x14ac:dyDescent="0.25">
      <c r="C33" s="127" t="s">
        <v>601</v>
      </c>
      <c r="D33" s="127" t="s">
        <v>606</v>
      </c>
      <c r="E33" s="127" t="s">
        <v>607</v>
      </c>
      <c r="F33" s="127" t="s">
        <v>601</v>
      </c>
      <c r="G33" s="127" t="s">
        <v>602</v>
      </c>
      <c r="H33" s="127" t="s">
        <v>603</v>
      </c>
      <c r="J33" s="47"/>
    </row>
    <row r="34" spans="2:10" x14ac:dyDescent="0.2">
      <c r="C34" s="7" t="s">
        <v>587</v>
      </c>
      <c r="D34" s="43" t="s">
        <v>587</v>
      </c>
      <c r="E34" s="43" t="s">
        <v>587</v>
      </c>
      <c r="F34" s="6" t="s">
        <v>586</v>
      </c>
      <c r="G34" s="44" t="s">
        <v>586</v>
      </c>
      <c r="H34" s="44" t="s">
        <v>586</v>
      </c>
    </row>
    <row r="35" spans="2:10" ht="19" x14ac:dyDescent="0.2">
      <c r="B35" s="130" t="s">
        <v>18</v>
      </c>
      <c r="C35" s="10">
        <v>188</v>
      </c>
      <c r="D35">
        <v>156</v>
      </c>
      <c r="E35">
        <v>98</v>
      </c>
      <c r="F35" s="46">
        <f t="shared" ref="F35:H40" si="1">C35/277</f>
        <v>0.67870036101083031</v>
      </c>
      <c r="G35" s="46">
        <f t="shared" si="1"/>
        <v>0.56317689530685922</v>
      </c>
      <c r="H35" s="46">
        <f t="shared" si="1"/>
        <v>0.35379061371841153</v>
      </c>
    </row>
    <row r="36" spans="2:10" ht="19" x14ac:dyDescent="0.2">
      <c r="B36" s="131" t="s">
        <v>19</v>
      </c>
      <c r="C36" s="10">
        <v>74</v>
      </c>
      <c r="D36">
        <v>101</v>
      </c>
      <c r="E36">
        <v>92</v>
      </c>
      <c r="F36" s="46">
        <f t="shared" si="1"/>
        <v>0.26714801444043323</v>
      </c>
      <c r="G36" s="46">
        <f t="shared" si="1"/>
        <v>0.36462093862815886</v>
      </c>
      <c r="H36" s="46">
        <f t="shared" si="1"/>
        <v>0.33212996389891697</v>
      </c>
    </row>
    <row r="37" spans="2:10" ht="19" x14ac:dyDescent="0.25">
      <c r="B37" s="45" t="s">
        <v>574</v>
      </c>
      <c r="C37" s="10">
        <v>15</v>
      </c>
      <c r="D37">
        <v>2</v>
      </c>
      <c r="E37">
        <v>14</v>
      </c>
      <c r="F37" s="46">
        <f t="shared" si="1"/>
        <v>5.4151624548736461E-2</v>
      </c>
      <c r="G37" s="46">
        <f t="shared" si="1"/>
        <v>7.2202166064981952E-3</v>
      </c>
      <c r="H37" s="46">
        <f t="shared" si="1"/>
        <v>5.0541516245487361E-2</v>
      </c>
    </row>
    <row r="38" spans="2:10" ht="19" x14ac:dyDescent="0.25">
      <c r="B38" s="45" t="s">
        <v>571</v>
      </c>
      <c r="C38" s="10">
        <v>0</v>
      </c>
      <c r="D38">
        <v>13</v>
      </c>
      <c r="E38">
        <v>12</v>
      </c>
      <c r="F38" s="46">
        <f t="shared" si="1"/>
        <v>0</v>
      </c>
      <c r="G38" s="46">
        <f t="shared" si="1"/>
        <v>4.6931407942238268E-2</v>
      </c>
      <c r="H38" s="46">
        <f t="shared" si="1"/>
        <v>4.3321299638989168E-2</v>
      </c>
    </row>
    <row r="39" spans="2:10" ht="40" x14ac:dyDescent="0.25">
      <c r="B39" s="48" t="s">
        <v>605</v>
      </c>
      <c r="C39" s="10">
        <v>0</v>
      </c>
      <c r="D39">
        <v>5</v>
      </c>
      <c r="E39">
        <v>61</v>
      </c>
      <c r="F39" s="46">
        <f t="shared" si="1"/>
        <v>0</v>
      </c>
      <c r="G39" s="46">
        <f t="shared" si="1"/>
        <v>1.8050541516245487E-2</v>
      </c>
      <c r="H39" s="46">
        <f t="shared" si="1"/>
        <v>0.22021660649819494</v>
      </c>
    </row>
    <row r="40" spans="2:10" ht="19" x14ac:dyDescent="0.25">
      <c r="B40" s="45" t="s">
        <v>604</v>
      </c>
      <c r="C40">
        <f>SUM(C35:C39)</f>
        <v>277</v>
      </c>
      <c r="D40">
        <f>SUM(D35:D39)</f>
        <v>277</v>
      </c>
      <c r="E40">
        <f>SUM(E35:E39)</f>
        <v>277</v>
      </c>
      <c r="F40" s="46">
        <f t="shared" si="1"/>
        <v>1</v>
      </c>
      <c r="G40" s="46">
        <f t="shared" si="1"/>
        <v>1</v>
      </c>
      <c r="H40" s="46">
        <f t="shared" si="1"/>
        <v>1</v>
      </c>
    </row>
    <row r="69" spans="1:11" ht="21" x14ac:dyDescent="0.25">
      <c r="A69" s="16" t="s">
        <v>583</v>
      </c>
      <c r="B69" s="128" t="s">
        <v>18</v>
      </c>
      <c r="C69" s="129" t="s">
        <v>19</v>
      </c>
      <c r="D69" s="128" t="s">
        <v>571</v>
      </c>
      <c r="E69" s="128" t="s">
        <v>92</v>
      </c>
      <c r="F69" s="128" t="s">
        <v>116</v>
      </c>
      <c r="G69" s="128" t="s">
        <v>189</v>
      </c>
      <c r="H69" s="128" t="s">
        <v>72</v>
      </c>
      <c r="I69" s="128" t="s">
        <v>328</v>
      </c>
      <c r="J69" s="128" t="s">
        <v>80</v>
      </c>
      <c r="K69" s="10"/>
    </row>
    <row r="70" spans="1:11" x14ac:dyDescent="0.2">
      <c r="A70" t="s">
        <v>576</v>
      </c>
      <c r="B70" s="10">
        <v>188</v>
      </c>
      <c r="C70" s="10">
        <v>74</v>
      </c>
      <c r="D70" s="10">
        <f>SUM(E70:J70)</f>
        <v>15</v>
      </c>
      <c r="E70" s="10">
        <v>7</v>
      </c>
      <c r="F70" s="10">
        <v>2</v>
      </c>
      <c r="G70" s="10">
        <v>3</v>
      </c>
      <c r="H70" s="10">
        <v>1</v>
      </c>
      <c r="I70" s="10">
        <v>1</v>
      </c>
      <c r="J70" s="10">
        <v>1</v>
      </c>
      <c r="K70" s="10">
        <f>SUM(B70:J70)-D70</f>
        <v>277</v>
      </c>
    </row>
    <row r="71" spans="1:11" x14ac:dyDescent="0.2">
      <c r="A71" t="s">
        <v>584</v>
      </c>
      <c r="B71" s="15">
        <f>B70/277%</f>
        <v>67.870036101083031</v>
      </c>
      <c r="C71" s="15">
        <f>C70/277%</f>
        <v>26.714801444043321</v>
      </c>
      <c r="D71" s="15">
        <f>D70/277%</f>
        <v>5.4151624548736459</v>
      </c>
      <c r="E71" s="15"/>
      <c r="F71" s="10"/>
      <c r="G71" s="10"/>
      <c r="H71" s="10"/>
      <c r="I71" s="10"/>
      <c r="J71" s="10"/>
      <c r="K71" s="10" t="s">
        <v>582</v>
      </c>
    </row>
    <row r="72" spans="1:11" x14ac:dyDescent="0.2">
      <c r="A72" t="s">
        <v>596</v>
      </c>
      <c r="B72" s="15"/>
      <c r="C72" s="15"/>
      <c r="D72" s="15"/>
      <c r="E72" s="15"/>
      <c r="F72" s="10"/>
      <c r="G72" s="10"/>
      <c r="H72" s="10"/>
      <c r="I72" s="10"/>
      <c r="J72" s="10"/>
      <c r="K72" s="10"/>
    </row>
    <row r="73" spans="1:11" x14ac:dyDescent="0.2">
      <c r="B73" s="15"/>
      <c r="C73" s="15"/>
      <c r="D73" s="15"/>
      <c r="E73" s="15"/>
      <c r="F73" s="10"/>
      <c r="G73" s="10"/>
      <c r="H73" s="10"/>
      <c r="I73" s="10"/>
      <c r="J73" s="10"/>
      <c r="K73" s="10"/>
    </row>
    <row r="74" spans="1:11" x14ac:dyDescent="0.2">
      <c r="B74" s="15"/>
      <c r="C74" s="15"/>
      <c r="D74" s="15"/>
      <c r="E74" s="15"/>
      <c r="F74" s="10"/>
      <c r="G74" s="10"/>
      <c r="H74" s="10"/>
      <c r="I74" s="10"/>
      <c r="J74" s="10"/>
      <c r="K74" s="10"/>
    </row>
    <row r="75" spans="1:11" x14ac:dyDescent="0.2">
      <c r="B75" s="15"/>
      <c r="C75" s="15"/>
      <c r="D75" s="15"/>
      <c r="E75" s="15"/>
      <c r="F75" s="10"/>
      <c r="G75" s="10"/>
      <c r="H75" s="10"/>
      <c r="I75" s="10"/>
      <c r="J75" s="10"/>
      <c r="K75" s="10"/>
    </row>
    <row r="76" spans="1:11" x14ac:dyDescent="0.2">
      <c r="B76" s="15"/>
      <c r="C76" s="15"/>
      <c r="D76" s="15"/>
      <c r="E76" s="15"/>
      <c r="F76" s="10"/>
      <c r="G76" s="10"/>
      <c r="H76" s="10"/>
      <c r="I76" s="10"/>
      <c r="J76" s="10"/>
      <c r="K76" s="10"/>
    </row>
    <row r="77" spans="1:11" x14ac:dyDescent="0.2">
      <c r="B77" s="15"/>
      <c r="C77" s="15"/>
      <c r="D77" s="15"/>
      <c r="E77" s="15"/>
      <c r="F77" s="10"/>
      <c r="G77" s="10"/>
      <c r="H77" s="10"/>
      <c r="I77" s="10"/>
      <c r="J77" s="10"/>
      <c r="K77" s="10"/>
    </row>
    <row r="78" spans="1:11" x14ac:dyDescent="0.2">
      <c r="B78" s="15"/>
      <c r="C78" s="15"/>
      <c r="D78" s="15"/>
      <c r="E78" s="15"/>
      <c r="F78" s="10"/>
      <c r="G78" s="10"/>
      <c r="H78" s="10"/>
      <c r="I78" s="10"/>
      <c r="J78" s="10"/>
      <c r="K78" s="10"/>
    </row>
    <row r="79" spans="1:11" x14ac:dyDescent="0.2">
      <c r="B79" s="15"/>
      <c r="C79" s="15"/>
      <c r="D79" s="15"/>
      <c r="E79" s="15"/>
      <c r="F79" s="10"/>
      <c r="G79" s="10"/>
      <c r="H79" s="10"/>
      <c r="I79" s="10"/>
      <c r="J79" s="10"/>
      <c r="K79" s="10"/>
    </row>
    <row r="80" spans="1:11" x14ac:dyDescent="0.2">
      <c r="B80" s="15"/>
      <c r="C80" s="15"/>
      <c r="D80" s="15"/>
      <c r="E80" s="15"/>
      <c r="F80" s="10"/>
      <c r="G80" s="10"/>
      <c r="H80" s="10"/>
      <c r="I80" s="10"/>
      <c r="J80" s="10"/>
      <c r="K80" s="10"/>
    </row>
    <row r="81" spans="2:11" x14ac:dyDescent="0.2">
      <c r="B81" s="15"/>
      <c r="C81" s="15"/>
      <c r="D81" s="15"/>
      <c r="E81" s="15"/>
      <c r="F81" s="10"/>
      <c r="G81" s="10"/>
      <c r="H81" s="10"/>
      <c r="I81" s="10"/>
      <c r="J81" s="10"/>
      <c r="K81" s="10"/>
    </row>
    <row r="82" spans="2:11" x14ac:dyDescent="0.2">
      <c r="B82" s="15"/>
      <c r="C82" s="15"/>
      <c r="D82" s="15"/>
      <c r="E82" s="15"/>
      <c r="F82" s="10"/>
      <c r="G82" s="10"/>
      <c r="H82" s="10"/>
      <c r="I82" s="10"/>
      <c r="J82" s="10"/>
      <c r="K82" s="10"/>
    </row>
    <row r="83" spans="2:11" x14ac:dyDescent="0.2">
      <c r="B83" s="15"/>
      <c r="C83" s="15"/>
      <c r="D83" s="15"/>
      <c r="E83" s="15"/>
      <c r="F83" s="10"/>
      <c r="G83" s="10"/>
      <c r="H83" s="10"/>
      <c r="I83" s="10"/>
      <c r="J83" s="10"/>
      <c r="K83" s="10"/>
    </row>
    <row r="84" spans="2:11" x14ac:dyDescent="0.2">
      <c r="B84" s="15"/>
      <c r="C84" s="15"/>
      <c r="D84" s="15"/>
      <c r="E84" s="15"/>
      <c r="F84" s="10"/>
      <c r="G84" s="10"/>
      <c r="H84" s="10"/>
      <c r="I84" s="10"/>
      <c r="J84" s="10"/>
      <c r="K84" s="10"/>
    </row>
    <row r="85" spans="2:11" x14ac:dyDescent="0.2">
      <c r="B85" s="15"/>
      <c r="C85" s="15"/>
      <c r="D85" s="15"/>
      <c r="E85" s="15"/>
      <c r="F85" s="10"/>
      <c r="G85" s="10"/>
      <c r="H85" s="10"/>
      <c r="I85" s="10"/>
      <c r="J85" s="10"/>
      <c r="K85" s="10"/>
    </row>
    <row r="86" spans="2:11" x14ac:dyDescent="0.2">
      <c r="B86" s="15"/>
      <c r="C86" s="15"/>
      <c r="D86" s="15"/>
      <c r="E86" s="15"/>
      <c r="F86" s="10"/>
      <c r="G86" s="10"/>
      <c r="H86" s="10"/>
      <c r="I86" s="10"/>
      <c r="J86" s="10"/>
      <c r="K86" s="10"/>
    </row>
    <row r="87" spans="2:11" x14ac:dyDescent="0.2">
      <c r="B87" s="15"/>
      <c r="C87" s="15"/>
      <c r="D87" s="15"/>
      <c r="E87" s="15"/>
      <c r="F87" s="10"/>
      <c r="G87" s="10"/>
      <c r="H87" s="10"/>
      <c r="I87" s="10"/>
      <c r="J87" s="10"/>
      <c r="K87" s="10"/>
    </row>
    <row r="88" spans="2:11" x14ac:dyDescent="0.2">
      <c r="B88" s="15"/>
      <c r="C88" s="15"/>
      <c r="D88" s="15"/>
      <c r="E88" s="15"/>
      <c r="F88" s="10"/>
      <c r="G88" s="10"/>
      <c r="H88" s="10"/>
      <c r="I88" s="10"/>
      <c r="J88" s="10"/>
      <c r="K88" s="10"/>
    </row>
    <row r="89" spans="2:11" x14ac:dyDescent="0.2">
      <c r="B89" s="15"/>
      <c r="C89" s="15"/>
      <c r="D89" s="15"/>
      <c r="E89" s="15"/>
      <c r="F89" s="10"/>
      <c r="G89" s="10"/>
      <c r="H89" s="10"/>
      <c r="I89" s="10"/>
      <c r="J89" s="10"/>
      <c r="K89" s="10"/>
    </row>
    <row r="90" spans="2:11" x14ac:dyDescent="0.2">
      <c r="B90" s="15"/>
      <c r="C90" s="15"/>
      <c r="D90" s="15"/>
      <c r="E90" s="15"/>
      <c r="F90" s="10"/>
      <c r="G90" s="10"/>
      <c r="H90" s="10"/>
      <c r="I90" s="10"/>
      <c r="J90" s="10"/>
      <c r="K90" s="10"/>
    </row>
    <row r="91" spans="2:11" x14ac:dyDescent="0.2">
      <c r="B91" s="15"/>
      <c r="C91" s="15"/>
      <c r="D91" s="15"/>
      <c r="E91" s="15"/>
      <c r="F91" s="10"/>
      <c r="G91" s="10"/>
      <c r="H91" s="10"/>
      <c r="I91" s="10"/>
      <c r="J91" s="10"/>
      <c r="K91" s="10"/>
    </row>
    <row r="92" spans="2:11" x14ac:dyDescent="0.2">
      <c r="B92" s="15"/>
      <c r="C92" s="15"/>
      <c r="D92" s="15"/>
      <c r="E92" s="15"/>
      <c r="F92" s="10"/>
      <c r="G92" s="10"/>
      <c r="H92" s="10"/>
      <c r="I92" s="10"/>
      <c r="J92" s="10"/>
      <c r="K92" s="10"/>
    </row>
    <row r="93" spans="2:11" x14ac:dyDescent="0.2">
      <c r="B93" s="15"/>
      <c r="C93" s="15"/>
      <c r="D93" s="15"/>
      <c r="E93" s="15"/>
      <c r="F93" s="10"/>
      <c r="G93" s="10"/>
      <c r="H93" s="10"/>
      <c r="I93" s="10"/>
      <c r="J93" s="10"/>
      <c r="K93" s="10"/>
    </row>
    <row r="94" spans="2:11" x14ac:dyDescent="0.2">
      <c r="B94" s="15"/>
      <c r="C94" s="15"/>
      <c r="D94" s="15"/>
      <c r="E94" s="15"/>
      <c r="F94" s="10"/>
      <c r="G94" s="10"/>
      <c r="H94" s="10"/>
      <c r="I94" s="10"/>
      <c r="J94" s="10"/>
      <c r="K94" s="10"/>
    </row>
    <row r="95" spans="2:11" x14ac:dyDescent="0.2">
      <c r="B95" s="15"/>
      <c r="C95" s="15"/>
      <c r="D95" s="15"/>
      <c r="E95" s="15"/>
      <c r="F95" s="10"/>
      <c r="G95" s="10"/>
      <c r="H95" s="10"/>
      <c r="I95" s="10"/>
      <c r="J95" s="10"/>
      <c r="K95" s="10"/>
    </row>
    <row r="96" spans="2:11" x14ac:dyDescent="0.2">
      <c r="B96" s="15"/>
      <c r="C96" s="15"/>
      <c r="D96" s="15"/>
      <c r="E96" s="15"/>
      <c r="F96" s="10"/>
      <c r="G96" s="10"/>
      <c r="H96" s="10"/>
      <c r="I96" s="10"/>
      <c r="J96" s="10"/>
      <c r="K96" s="10"/>
    </row>
    <row r="97" spans="1:33" x14ac:dyDescent="0.2">
      <c r="B97" s="15"/>
      <c r="C97" s="15"/>
      <c r="D97" s="15"/>
      <c r="E97" s="15"/>
      <c r="F97" s="10"/>
      <c r="G97" s="10"/>
      <c r="H97" s="10"/>
      <c r="I97" s="10"/>
      <c r="J97" s="10"/>
      <c r="K97" s="10"/>
    </row>
    <row r="98" spans="1:33" x14ac:dyDescent="0.2">
      <c r="B98" s="15"/>
      <c r="C98" s="15"/>
      <c r="D98" s="15"/>
      <c r="E98" s="15"/>
      <c r="F98" s="10"/>
      <c r="G98" s="10"/>
      <c r="H98" s="10"/>
      <c r="I98" s="10"/>
      <c r="J98" s="10"/>
      <c r="K98" s="10"/>
    </row>
    <row r="99" spans="1:33" x14ac:dyDescent="0.2">
      <c r="B99" s="15"/>
      <c r="C99" s="15"/>
      <c r="D99" s="15"/>
      <c r="E99" s="15"/>
      <c r="F99" s="10"/>
      <c r="G99" s="10"/>
      <c r="H99" s="10"/>
      <c r="I99" s="10"/>
      <c r="J99" s="10"/>
      <c r="K99" s="10"/>
    </row>
    <row r="100" spans="1:33" x14ac:dyDescent="0.2">
      <c r="B100" s="15"/>
      <c r="C100" s="15"/>
      <c r="D100" s="15"/>
      <c r="E100" s="15"/>
      <c r="F100" s="10"/>
      <c r="G100" s="10"/>
      <c r="H100" s="10"/>
      <c r="I100" s="10"/>
      <c r="J100" s="10"/>
      <c r="K100" s="10"/>
    </row>
    <row r="101" spans="1:33" x14ac:dyDescent="0.2">
      <c r="C101" s="7" t="s">
        <v>587</v>
      </c>
      <c r="D101" s="6" t="s">
        <v>586</v>
      </c>
    </row>
    <row r="102" spans="1:33" x14ac:dyDescent="0.2">
      <c r="A102" t="s">
        <v>567</v>
      </c>
      <c r="B102" t="s">
        <v>19</v>
      </c>
      <c r="C102">
        <v>101</v>
      </c>
      <c r="D102" s="19">
        <f>C102/277%</f>
        <v>36.462093862815884</v>
      </c>
    </row>
    <row r="103" spans="1:33" ht="21" x14ac:dyDescent="0.25">
      <c r="A103" s="17" t="s">
        <v>576</v>
      </c>
      <c r="B103" t="s">
        <v>18</v>
      </c>
      <c r="C103">
        <v>156</v>
      </c>
      <c r="D103" s="19">
        <f>C103/277%</f>
        <v>56.317689530685918</v>
      </c>
      <c r="AG103" s="47"/>
    </row>
    <row r="104" spans="1:33" x14ac:dyDescent="0.2">
      <c r="A104" s="17" t="s">
        <v>569</v>
      </c>
      <c r="B104" t="s">
        <v>574</v>
      </c>
      <c r="C104">
        <v>2</v>
      </c>
      <c r="D104" s="19">
        <f t="shared" ref="D104:D108" si="2">C104/277%</f>
        <v>0.72202166064981954</v>
      </c>
    </row>
    <row r="105" spans="1:33" x14ac:dyDescent="0.2">
      <c r="A105" s="17" t="s">
        <v>577</v>
      </c>
      <c r="B105" t="s">
        <v>571</v>
      </c>
      <c r="C105">
        <v>13</v>
      </c>
      <c r="D105" s="19">
        <f t="shared" si="2"/>
        <v>4.6931407942238268</v>
      </c>
    </row>
    <row r="106" spans="1:33" x14ac:dyDescent="0.2">
      <c r="B106" t="s">
        <v>120</v>
      </c>
      <c r="C106">
        <v>1</v>
      </c>
      <c r="D106" s="19">
        <f t="shared" si="2"/>
        <v>0.36101083032490977</v>
      </c>
    </row>
    <row r="107" spans="1:33" x14ac:dyDescent="0.2">
      <c r="B107" t="s">
        <v>572</v>
      </c>
      <c r="C107">
        <v>4</v>
      </c>
      <c r="D107" s="19">
        <f t="shared" si="2"/>
        <v>1.4440433212996391</v>
      </c>
    </row>
    <row r="108" spans="1:33" x14ac:dyDescent="0.2">
      <c r="B108" s="5" t="s">
        <v>573</v>
      </c>
      <c r="C108">
        <f>SUM(C102:C107)</f>
        <v>277</v>
      </c>
      <c r="D108" s="19">
        <f t="shared" si="2"/>
        <v>100</v>
      </c>
    </row>
    <row r="109" spans="1:33" x14ac:dyDescent="0.2">
      <c r="B109" s="5"/>
      <c r="D109" s="19"/>
    </row>
    <row r="110" spans="1:33" x14ac:dyDescent="0.2">
      <c r="B110" s="31" t="s">
        <v>19</v>
      </c>
      <c r="C110" s="31">
        <v>101</v>
      </c>
      <c r="D110" s="32">
        <f>C110/272%</f>
        <v>37.132352941176471</v>
      </c>
    </row>
    <row r="111" spans="1:33" x14ac:dyDescent="0.2">
      <c r="B111" s="31" t="s">
        <v>18</v>
      </c>
      <c r="C111" s="31">
        <v>156</v>
      </c>
      <c r="D111" s="32">
        <f t="shared" ref="D111:D114" si="3">C111/272%</f>
        <v>57.352941176470587</v>
      </c>
    </row>
    <row r="112" spans="1:33" x14ac:dyDescent="0.2">
      <c r="B112" s="31" t="s">
        <v>574</v>
      </c>
      <c r="C112" s="31">
        <v>2</v>
      </c>
      <c r="D112" s="32">
        <f t="shared" si="3"/>
        <v>0.73529411764705876</v>
      </c>
    </row>
    <row r="113" spans="1:4" x14ac:dyDescent="0.2">
      <c r="B113" s="31" t="s">
        <v>571</v>
      </c>
      <c r="C113" s="31">
        <v>13</v>
      </c>
      <c r="D113" s="32">
        <f t="shared" si="3"/>
        <v>4.7794117647058822</v>
      </c>
    </row>
    <row r="114" spans="1:4" x14ac:dyDescent="0.2">
      <c r="B114" s="5"/>
      <c r="C114">
        <f>SUM(C110:C113)</f>
        <v>272</v>
      </c>
      <c r="D114" s="19">
        <f t="shared" si="3"/>
        <v>99.999999999999986</v>
      </c>
    </row>
    <row r="115" spans="1:4" x14ac:dyDescent="0.2">
      <c r="B115" s="5"/>
      <c r="D115" s="19"/>
    </row>
    <row r="117" spans="1:4" x14ac:dyDescent="0.2">
      <c r="A117" t="s">
        <v>568</v>
      </c>
      <c r="B117" t="s">
        <v>19</v>
      </c>
      <c r="C117">
        <v>92</v>
      </c>
      <c r="D117" s="19">
        <f>C117/277%</f>
        <v>33.2129963898917</v>
      </c>
    </row>
    <row r="118" spans="1:4" x14ac:dyDescent="0.2">
      <c r="A118" t="s">
        <v>576</v>
      </c>
      <c r="B118" t="s">
        <v>18</v>
      </c>
      <c r="C118">
        <v>98</v>
      </c>
      <c r="D118" s="19">
        <f t="shared" ref="D118:D122" si="4">C118/277%</f>
        <v>35.379061371841154</v>
      </c>
    </row>
    <row r="119" spans="1:4" x14ac:dyDescent="0.2">
      <c r="A119" t="s">
        <v>570</v>
      </c>
      <c r="B119" t="s">
        <v>574</v>
      </c>
      <c r="C119">
        <v>14</v>
      </c>
      <c r="D119" s="19">
        <f t="shared" si="4"/>
        <v>5.0541516245487363</v>
      </c>
    </row>
    <row r="120" spans="1:4" x14ac:dyDescent="0.2">
      <c r="A120" t="s">
        <v>577</v>
      </c>
      <c r="B120" t="s">
        <v>571</v>
      </c>
      <c r="C120">
        <v>12</v>
      </c>
      <c r="D120" s="19">
        <f t="shared" si="4"/>
        <v>4.3321299638989172</v>
      </c>
    </row>
    <row r="121" spans="1:4" x14ac:dyDescent="0.2">
      <c r="B121" t="s">
        <v>120</v>
      </c>
      <c r="C121">
        <v>22</v>
      </c>
      <c r="D121" s="19">
        <f t="shared" si="4"/>
        <v>7.9422382671480145</v>
      </c>
    </row>
    <row r="122" spans="1:4" x14ac:dyDescent="0.2">
      <c r="B122" t="s">
        <v>572</v>
      </c>
      <c r="C122">
        <v>39</v>
      </c>
      <c r="D122" s="19">
        <f t="shared" si="4"/>
        <v>14.079422382671479</v>
      </c>
    </row>
    <row r="123" spans="1:4" x14ac:dyDescent="0.2">
      <c r="B123" s="5" t="s">
        <v>573</v>
      </c>
      <c r="C123">
        <f>SUM(C117:C122)</f>
        <v>277</v>
      </c>
      <c r="D123" s="19">
        <f>C123/277%</f>
        <v>100</v>
      </c>
    </row>
    <row r="125" spans="1:4" x14ac:dyDescent="0.2">
      <c r="B125" s="31" t="s">
        <v>19</v>
      </c>
      <c r="C125" s="31">
        <v>92</v>
      </c>
      <c r="D125" s="32">
        <f>C125/216%</f>
        <v>42.592592592592588</v>
      </c>
    </row>
    <row r="126" spans="1:4" x14ac:dyDescent="0.2">
      <c r="B126" s="31" t="s">
        <v>18</v>
      </c>
      <c r="C126" s="31">
        <v>98</v>
      </c>
      <c r="D126" s="32">
        <f t="shared" ref="D126:D129" si="5">C126/216%</f>
        <v>45.370370370370367</v>
      </c>
    </row>
    <row r="127" spans="1:4" x14ac:dyDescent="0.2">
      <c r="B127" s="31" t="s">
        <v>574</v>
      </c>
      <c r="C127" s="31">
        <v>14</v>
      </c>
      <c r="D127" s="32">
        <f t="shared" si="5"/>
        <v>6.481481481481481</v>
      </c>
    </row>
    <row r="128" spans="1:4" x14ac:dyDescent="0.2">
      <c r="B128" s="31" t="s">
        <v>571</v>
      </c>
      <c r="C128" s="31">
        <v>12</v>
      </c>
      <c r="D128" s="32">
        <f t="shared" si="5"/>
        <v>5.5555555555555554</v>
      </c>
    </row>
    <row r="129" spans="1:7" x14ac:dyDescent="0.2">
      <c r="C129">
        <f>SUM(C125:C128)</f>
        <v>216</v>
      </c>
      <c r="D129" s="32">
        <f t="shared" si="5"/>
        <v>100</v>
      </c>
    </row>
    <row r="131" spans="1:7" ht="20" x14ac:dyDescent="0.2">
      <c r="A131" s="26" t="s">
        <v>592</v>
      </c>
    </row>
    <row r="132" spans="1:7" x14ac:dyDescent="0.2">
      <c r="F132" s="6" t="s">
        <v>586</v>
      </c>
      <c r="G132" s="7" t="s">
        <v>587</v>
      </c>
    </row>
    <row r="133" spans="1:7" x14ac:dyDescent="0.2">
      <c r="E133" s="5" t="s">
        <v>17</v>
      </c>
      <c r="F133" s="3">
        <f t="shared" ref="F133:F138" si="6">G133/272</f>
        <v>0.47794117647058826</v>
      </c>
      <c r="G133">
        <v>130</v>
      </c>
    </row>
    <row r="134" spans="1:7" x14ac:dyDescent="0.2">
      <c r="E134" s="5" t="s">
        <v>31</v>
      </c>
      <c r="F134" s="3">
        <f t="shared" si="6"/>
        <v>7.720588235294118E-2</v>
      </c>
      <c r="G134">
        <v>21</v>
      </c>
    </row>
    <row r="135" spans="1:7" x14ac:dyDescent="0.2">
      <c r="E135" s="5" t="s">
        <v>46</v>
      </c>
      <c r="F135" s="3">
        <f t="shared" si="6"/>
        <v>0.13235294117647059</v>
      </c>
      <c r="G135">
        <v>36</v>
      </c>
    </row>
    <row r="136" spans="1:7" x14ac:dyDescent="0.2">
      <c r="E136" s="29" t="s">
        <v>40</v>
      </c>
      <c r="F136" s="3">
        <f t="shared" si="6"/>
        <v>0.30882352941176472</v>
      </c>
      <c r="G136">
        <v>84</v>
      </c>
    </row>
    <row r="137" spans="1:7" x14ac:dyDescent="0.2">
      <c r="E137" s="29" t="s">
        <v>131</v>
      </c>
      <c r="F137" s="3">
        <f t="shared" si="6"/>
        <v>3.6764705882352941E-3</v>
      </c>
      <c r="G137">
        <v>1</v>
      </c>
    </row>
    <row r="138" spans="1:7" x14ac:dyDescent="0.2">
      <c r="E138" s="5" t="s">
        <v>573</v>
      </c>
      <c r="F138" s="3">
        <f t="shared" si="6"/>
        <v>1</v>
      </c>
      <c r="G138">
        <f>SUM(G133:G137)</f>
        <v>272</v>
      </c>
    </row>
    <row r="141" spans="1:7" ht="20" x14ac:dyDescent="0.2">
      <c r="A141" s="26" t="s">
        <v>9</v>
      </c>
    </row>
    <row r="143" spans="1:7" x14ac:dyDescent="0.2">
      <c r="C143" s="6" t="s">
        <v>586</v>
      </c>
      <c r="D143" s="7" t="s">
        <v>587</v>
      </c>
    </row>
    <row r="144" spans="1:7" x14ac:dyDescent="0.2">
      <c r="B144" s="33" t="s">
        <v>32</v>
      </c>
      <c r="C144" s="4">
        <f>D144/130</f>
        <v>0.3923076923076923</v>
      </c>
      <c r="D144">
        <v>51</v>
      </c>
    </row>
    <row r="145" spans="1:8" x14ac:dyDescent="0.2">
      <c r="B145" s="33" t="s">
        <v>20</v>
      </c>
      <c r="C145" s="4">
        <f t="shared" ref="C145:C148" si="7">D145/130</f>
        <v>0.2076923076923077</v>
      </c>
      <c r="D145">
        <v>27</v>
      </c>
    </row>
    <row r="146" spans="1:8" x14ac:dyDescent="0.2">
      <c r="B146" s="33" t="s">
        <v>54</v>
      </c>
      <c r="C146" s="4">
        <f t="shared" si="7"/>
        <v>0.18461538461538463</v>
      </c>
      <c r="D146">
        <v>24</v>
      </c>
    </row>
    <row r="147" spans="1:8" x14ac:dyDescent="0.2">
      <c r="B147" s="33" t="s">
        <v>21</v>
      </c>
      <c r="C147" s="4">
        <f t="shared" si="7"/>
        <v>0.2153846153846154</v>
      </c>
      <c r="D147">
        <v>28</v>
      </c>
    </row>
    <row r="148" spans="1:8" x14ac:dyDescent="0.2">
      <c r="C148" s="4">
        <f t="shared" si="7"/>
        <v>1</v>
      </c>
      <c r="D148">
        <f>SUM(D144:D147)</f>
        <v>130</v>
      </c>
    </row>
    <row r="151" spans="1:8" ht="20" x14ac:dyDescent="0.2">
      <c r="A151" s="26" t="s">
        <v>6</v>
      </c>
    </row>
    <row r="152" spans="1:8" x14ac:dyDescent="0.2">
      <c r="F152" s="7" t="s">
        <v>587</v>
      </c>
      <c r="G152" s="6" t="s">
        <v>586</v>
      </c>
    </row>
    <row r="153" spans="1:8" x14ac:dyDescent="0.2">
      <c r="E153" s="5" t="s">
        <v>17</v>
      </c>
      <c r="F153">
        <v>48</v>
      </c>
      <c r="G153" s="30">
        <f>F153/275</f>
        <v>0.17454545454545456</v>
      </c>
    </row>
    <row r="154" spans="1:8" x14ac:dyDescent="0.2">
      <c r="E154" s="5" t="s">
        <v>82</v>
      </c>
      <c r="F154">
        <v>8</v>
      </c>
      <c r="G154" s="30">
        <f t="shared" ref="G154:G158" si="8">F154/275</f>
        <v>2.9090909090909091E-2</v>
      </c>
    </row>
    <row r="155" spans="1:8" x14ac:dyDescent="0.2">
      <c r="E155" s="5" t="s">
        <v>85</v>
      </c>
      <c r="F155">
        <v>10</v>
      </c>
      <c r="G155" s="30">
        <f t="shared" si="8"/>
        <v>3.6363636363636362E-2</v>
      </c>
    </row>
    <row r="156" spans="1:8" x14ac:dyDescent="0.2">
      <c r="E156" s="29" t="s">
        <v>40</v>
      </c>
      <c r="F156">
        <v>22</v>
      </c>
      <c r="G156" s="30">
        <f t="shared" si="8"/>
        <v>0.08</v>
      </c>
      <c r="H156">
        <f>SUM(F153:F156)</f>
        <v>88</v>
      </c>
    </row>
    <row r="157" spans="1:8" x14ac:dyDescent="0.2">
      <c r="E157" s="29" t="s">
        <v>27</v>
      </c>
      <c r="F157">
        <v>187</v>
      </c>
      <c r="G157" s="30">
        <f t="shared" si="8"/>
        <v>0.68</v>
      </c>
    </row>
    <row r="158" spans="1:8" x14ac:dyDescent="0.2">
      <c r="E158" s="5" t="s">
        <v>573</v>
      </c>
      <c r="F158">
        <f>SUM(F153:F157)</f>
        <v>275</v>
      </c>
      <c r="G158" s="30">
        <f t="shared" si="8"/>
        <v>1</v>
      </c>
    </row>
    <row r="161" spans="1:7" x14ac:dyDescent="0.2">
      <c r="A161" s="31"/>
      <c r="B161" s="31"/>
      <c r="C161" s="31"/>
      <c r="D161" s="31"/>
      <c r="E161" s="40" t="s">
        <v>17</v>
      </c>
      <c r="F161" s="31">
        <v>48</v>
      </c>
      <c r="G161" s="42">
        <f>F161/88</f>
        <v>0.54545454545454541</v>
      </c>
    </row>
    <row r="162" spans="1:7" x14ac:dyDescent="0.2">
      <c r="A162" s="31"/>
      <c r="B162" s="31"/>
      <c r="C162" s="31"/>
      <c r="D162" s="31"/>
      <c r="E162" s="40" t="s">
        <v>82</v>
      </c>
      <c r="F162" s="31">
        <v>8</v>
      </c>
      <c r="G162" s="42">
        <f t="shared" ref="G162:G165" si="9">F162/88</f>
        <v>9.0909090909090912E-2</v>
      </c>
    </row>
    <row r="163" spans="1:7" x14ac:dyDescent="0.2">
      <c r="A163" s="31"/>
      <c r="B163" s="31"/>
      <c r="C163" s="31"/>
      <c r="D163" s="31"/>
      <c r="E163" s="40" t="s">
        <v>85</v>
      </c>
      <c r="F163" s="31">
        <v>10</v>
      </c>
      <c r="G163" s="42">
        <f t="shared" si="9"/>
        <v>0.11363636363636363</v>
      </c>
    </row>
    <row r="164" spans="1:7" x14ac:dyDescent="0.2">
      <c r="A164" s="31"/>
      <c r="B164" s="31"/>
      <c r="C164" s="31"/>
      <c r="D164" s="31"/>
      <c r="E164" s="41" t="s">
        <v>40</v>
      </c>
      <c r="F164" s="31">
        <v>22</v>
      </c>
      <c r="G164" s="42">
        <f t="shared" si="9"/>
        <v>0.25</v>
      </c>
    </row>
    <row r="165" spans="1:7" x14ac:dyDescent="0.2">
      <c r="F165">
        <f>SUM(F161:F164)</f>
        <v>88</v>
      </c>
      <c r="G165" s="42">
        <f t="shared" si="9"/>
        <v>1</v>
      </c>
    </row>
    <row r="167" spans="1:7" x14ac:dyDescent="0.2">
      <c r="E167" s="29"/>
      <c r="G167" s="3"/>
    </row>
    <row r="168" spans="1:7" x14ac:dyDescent="0.2">
      <c r="E168" s="5"/>
      <c r="G168" s="3"/>
    </row>
    <row r="169" spans="1:7" ht="20" x14ac:dyDescent="0.2">
      <c r="A169" s="26" t="s">
        <v>7</v>
      </c>
    </row>
    <row r="171" spans="1:7" x14ac:dyDescent="0.2">
      <c r="C171" s="6" t="s">
        <v>586</v>
      </c>
      <c r="D171" s="7" t="s">
        <v>587</v>
      </c>
    </row>
    <row r="172" spans="1:7" x14ac:dyDescent="0.2">
      <c r="B172" s="33" t="s">
        <v>32</v>
      </c>
      <c r="C172" s="30">
        <f>D172/47</f>
        <v>0.42553191489361702</v>
      </c>
      <c r="D172">
        <v>20</v>
      </c>
      <c r="E172">
        <v>43</v>
      </c>
    </row>
    <row r="173" spans="1:7" x14ac:dyDescent="0.2">
      <c r="B173" s="33" t="s">
        <v>20</v>
      </c>
      <c r="C173" s="30">
        <f>D173/47</f>
        <v>0.25531914893617019</v>
      </c>
      <c r="D173">
        <v>12</v>
      </c>
      <c r="E173">
        <v>26</v>
      </c>
    </row>
    <row r="174" spans="1:7" x14ac:dyDescent="0.2">
      <c r="B174" s="33" t="s">
        <v>54</v>
      </c>
      <c r="C174" s="30">
        <f>D174/47</f>
        <v>0.19148936170212766</v>
      </c>
      <c r="D174">
        <v>9</v>
      </c>
      <c r="E174">
        <v>19</v>
      </c>
    </row>
    <row r="175" spans="1:7" x14ac:dyDescent="0.2">
      <c r="B175" s="33" t="s">
        <v>21</v>
      </c>
      <c r="C175" s="30">
        <f>D175/47</f>
        <v>0.1276595744680851</v>
      </c>
      <c r="D175">
        <v>6</v>
      </c>
      <c r="E175">
        <v>13</v>
      </c>
    </row>
    <row r="176" spans="1:7" x14ac:dyDescent="0.2">
      <c r="C176" s="4">
        <f>D176/47</f>
        <v>1</v>
      </c>
      <c r="D176">
        <f>SUM(D172:D175)</f>
        <v>47</v>
      </c>
      <c r="E176">
        <f>SUM(E172:E175)</f>
        <v>101</v>
      </c>
    </row>
    <row r="186" spans="1:8" ht="20" x14ac:dyDescent="0.2">
      <c r="A186" s="26" t="s">
        <v>645</v>
      </c>
    </row>
    <row r="187" spans="1:8" ht="20" x14ac:dyDescent="0.2">
      <c r="A187" s="26"/>
    </row>
    <row r="188" spans="1:8" x14ac:dyDescent="0.2">
      <c r="D188" s="7" t="s">
        <v>587</v>
      </c>
      <c r="E188" s="6" t="s">
        <v>586</v>
      </c>
    </row>
    <row r="189" spans="1:8" x14ac:dyDescent="0.2">
      <c r="D189" t="s">
        <v>573</v>
      </c>
      <c r="F189" t="s">
        <v>588</v>
      </c>
      <c r="G189" t="s">
        <v>589</v>
      </c>
      <c r="H189" t="s">
        <v>634</v>
      </c>
    </row>
    <row r="190" spans="1:8" x14ac:dyDescent="0.2">
      <c r="C190" s="5" t="s">
        <v>33</v>
      </c>
      <c r="D190">
        <v>251</v>
      </c>
      <c r="E190" s="2">
        <f>D190/276</f>
        <v>0.90942028985507251</v>
      </c>
    </row>
    <row r="191" spans="1:8" x14ac:dyDescent="0.2">
      <c r="C191" s="5" t="s">
        <v>125</v>
      </c>
      <c r="D191">
        <v>88</v>
      </c>
      <c r="E191" s="2">
        <f t="shared" ref="E191:E194" si="10">D191/276</f>
        <v>0.3188405797101449</v>
      </c>
    </row>
    <row r="192" spans="1:8" x14ac:dyDescent="0.2">
      <c r="C192" s="5" t="s">
        <v>121</v>
      </c>
      <c r="D192">
        <v>180</v>
      </c>
      <c r="E192" s="2">
        <f t="shared" si="10"/>
        <v>0.65217391304347827</v>
      </c>
    </row>
    <row r="193" spans="3:8" x14ac:dyDescent="0.2">
      <c r="C193" s="5" t="s">
        <v>647</v>
      </c>
      <c r="D193">
        <v>138</v>
      </c>
      <c r="E193" s="2">
        <f t="shared" si="10"/>
        <v>0.5</v>
      </c>
    </row>
    <row r="194" spans="3:8" x14ac:dyDescent="0.2">
      <c r="C194" s="5" t="s">
        <v>648</v>
      </c>
      <c r="D194">
        <v>85</v>
      </c>
      <c r="E194" s="2">
        <f t="shared" si="10"/>
        <v>0.3079710144927536</v>
      </c>
    </row>
    <row r="195" spans="3:8" x14ac:dyDescent="0.2">
      <c r="C195" s="5"/>
      <c r="D195" t="s">
        <v>650</v>
      </c>
    </row>
    <row r="196" spans="3:8" x14ac:dyDescent="0.2">
      <c r="C196" s="5" t="s">
        <v>649</v>
      </c>
      <c r="D196">
        <v>1</v>
      </c>
    </row>
    <row r="197" spans="3:8" x14ac:dyDescent="0.2">
      <c r="C197" s="5" t="s">
        <v>572</v>
      </c>
      <c r="D197">
        <v>0</v>
      </c>
    </row>
    <row r="203" spans="3:8" x14ac:dyDescent="0.2">
      <c r="C203" t="s">
        <v>651</v>
      </c>
    </row>
    <row r="204" spans="3:8" x14ac:dyDescent="0.2">
      <c r="D204" s="7" t="s">
        <v>587</v>
      </c>
      <c r="E204" s="6" t="s">
        <v>586</v>
      </c>
    </row>
    <row r="205" spans="3:8" x14ac:dyDescent="0.2">
      <c r="D205" t="s">
        <v>573</v>
      </c>
      <c r="F205" t="s">
        <v>588</v>
      </c>
      <c r="G205" t="s">
        <v>589</v>
      </c>
      <c r="H205" t="s">
        <v>634</v>
      </c>
    </row>
    <row r="206" spans="3:8" x14ac:dyDescent="0.2">
      <c r="C206" s="5">
        <v>1</v>
      </c>
      <c r="D206">
        <v>89</v>
      </c>
      <c r="E206" s="2">
        <f>D206/276</f>
        <v>0.32246376811594202</v>
      </c>
    </row>
    <row r="207" spans="3:8" x14ac:dyDescent="0.2">
      <c r="C207" s="5">
        <v>2</v>
      </c>
      <c r="D207">
        <v>41</v>
      </c>
      <c r="E207" s="2">
        <f t="shared" ref="E207:E210" si="11">D207/276</f>
        <v>0.14855072463768115</v>
      </c>
    </row>
    <row r="208" spans="3:8" x14ac:dyDescent="0.2">
      <c r="C208" s="5">
        <v>3</v>
      </c>
      <c r="D208">
        <v>55</v>
      </c>
      <c r="E208" s="2">
        <f t="shared" si="11"/>
        <v>0.19927536231884058</v>
      </c>
    </row>
    <row r="209" spans="1:7" x14ac:dyDescent="0.2">
      <c r="C209" s="5">
        <v>4</v>
      </c>
      <c r="D209">
        <v>48</v>
      </c>
      <c r="E209" s="2">
        <f t="shared" si="11"/>
        <v>0.17391304347826086</v>
      </c>
      <c r="F209">
        <f>SUM(D207:D210)</f>
        <v>187</v>
      </c>
      <c r="G209" s="30">
        <f>F209/276</f>
        <v>0.67753623188405798</v>
      </c>
    </row>
    <row r="210" spans="1:7" x14ac:dyDescent="0.2">
      <c r="C210" s="5">
        <v>5</v>
      </c>
      <c r="D210">
        <v>43</v>
      </c>
      <c r="E210" s="2">
        <f t="shared" si="11"/>
        <v>0.15579710144927536</v>
      </c>
    </row>
    <row r="211" spans="1:7" x14ac:dyDescent="0.2">
      <c r="C211" s="5"/>
      <c r="D211" t="s">
        <v>650</v>
      </c>
    </row>
    <row r="212" spans="1:7" x14ac:dyDescent="0.2">
      <c r="C212" s="5" t="s">
        <v>649</v>
      </c>
      <c r="D212">
        <v>1</v>
      </c>
    </row>
    <row r="213" spans="1:7" x14ac:dyDescent="0.2">
      <c r="C213" s="5" t="s">
        <v>572</v>
      </c>
      <c r="D213">
        <v>0</v>
      </c>
    </row>
    <row r="223" spans="1:7" ht="20" x14ac:dyDescent="0.2">
      <c r="A223" s="26" t="s">
        <v>638</v>
      </c>
    </row>
    <row r="225" spans="1:11" ht="19" x14ac:dyDescent="0.25">
      <c r="B225" s="122" t="s">
        <v>646</v>
      </c>
    </row>
    <row r="229" spans="1:11" ht="20" x14ac:dyDescent="0.2">
      <c r="A229" s="26" t="s">
        <v>11</v>
      </c>
    </row>
    <row r="231" spans="1:11" x14ac:dyDescent="0.2">
      <c r="D231" t="s">
        <v>573</v>
      </c>
      <c r="E231" t="s">
        <v>588</v>
      </c>
      <c r="F231" t="s">
        <v>589</v>
      </c>
      <c r="G231" t="s">
        <v>634</v>
      </c>
      <c r="H231" s="5" t="s">
        <v>573</v>
      </c>
      <c r="I231" t="s">
        <v>588</v>
      </c>
      <c r="J231" t="s">
        <v>589</v>
      </c>
      <c r="K231" t="s">
        <v>634</v>
      </c>
    </row>
    <row r="232" spans="1:11" x14ac:dyDescent="0.2">
      <c r="C232" s="5" t="s">
        <v>17</v>
      </c>
      <c r="D232">
        <v>220</v>
      </c>
      <c r="E232">
        <v>148</v>
      </c>
      <c r="F232">
        <v>59</v>
      </c>
      <c r="G232">
        <v>13</v>
      </c>
      <c r="H232" s="4">
        <f>D232/275</f>
        <v>0.8</v>
      </c>
      <c r="I232" s="2">
        <f>E232/186</f>
        <v>0.79569892473118276</v>
      </c>
      <c r="J232" s="2">
        <f>F232/74</f>
        <v>0.79729729729729726</v>
      </c>
      <c r="K232" s="2">
        <f>G232/15</f>
        <v>0.8666666666666667</v>
      </c>
    </row>
    <row r="233" spans="1:11" x14ac:dyDescent="0.2">
      <c r="C233" s="5" t="s">
        <v>24</v>
      </c>
      <c r="D233">
        <v>55</v>
      </c>
      <c r="E233">
        <v>38</v>
      </c>
      <c r="F233">
        <v>15</v>
      </c>
      <c r="G233">
        <v>2</v>
      </c>
      <c r="H233" s="2">
        <f>D233/275</f>
        <v>0.2</v>
      </c>
      <c r="I233" s="2">
        <f>E233/186</f>
        <v>0.20430107526881722</v>
      </c>
      <c r="J233" s="2">
        <f>F233/74</f>
        <v>0.20270270270270271</v>
      </c>
      <c r="K233" s="2">
        <f>G233/15</f>
        <v>0.13333333333333333</v>
      </c>
    </row>
    <row r="234" spans="1:11" x14ac:dyDescent="0.2">
      <c r="C234" s="121" t="s">
        <v>635</v>
      </c>
      <c r="D234" s="23">
        <v>2</v>
      </c>
      <c r="E234" s="23">
        <v>2</v>
      </c>
      <c r="F234" s="23">
        <v>0</v>
      </c>
      <c r="G234" s="23">
        <v>0</v>
      </c>
      <c r="H234" s="2"/>
    </row>
    <row r="235" spans="1:11" x14ac:dyDescent="0.2">
      <c r="C235" s="5" t="s">
        <v>604</v>
      </c>
      <c r="D235">
        <f>SUM(D232:D234)</f>
        <v>277</v>
      </c>
      <c r="E235">
        <f>SUM(E232:E234)</f>
        <v>188</v>
      </c>
      <c r="F235">
        <f>SUM(F232:F234)</f>
        <v>74</v>
      </c>
      <c r="G235">
        <f>SUM(G232:G234)</f>
        <v>15</v>
      </c>
      <c r="H235" s="2"/>
      <c r="I235" s="2"/>
    </row>
    <row r="253" spans="1:19" ht="20" x14ac:dyDescent="0.2">
      <c r="A253" s="137" t="s">
        <v>13</v>
      </c>
    </row>
    <row r="255" spans="1:19" x14ac:dyDescent="0.2">
      <c r="D255" t="s">
        <v>573</v>
      </c>
      <c r="N255" s="184" t="s">
        <v>667</v>
      </c>
      <c r="O255" s="184"/>
    </row>
    <row r="256" spans="1:19" x14ac:dyDescent="0.2">
      <c r="C256" s="5" t="s">
        <v>17</v>
      </c>
      <c r="D256">
        <v>127</v>
      </c>
      <c r="F256" s="2">
        <f>D256/209</f>
        <v>0.60765550239234445</v>
      </c>
      <c r="N256" s="49" t="s">
        <v>17</v>
      </c>
      <c r="O256" s="49" t="s">
        <v>24</v>
      </c>
      <c r="P256" t="s">
        <v>662</v>
      </c>
      <c r="Q256" t="s">
        <v>663</v>
      </c>
      <c r="R256" s="49" t="s">
        <v>664</v>
      </c>
      <c r="S256" s="49" t="s">
        <v>573</v>
      </c>
    </row>
    <row r="257" spans="3:19" x14ac:dyDescent="0.2">
      <c r="C257" s="5" t="s">
        <v>24</v>
      </c>
      <c r="D257">
        <v>82</v>
      </c>
      <c r="E257">
        <f>SUM(D256:D257)</f>
        <v>209</v>
      </c>
      <c r="F257" s="2">
        <f>D257/209</f>
        <v>0.3923444976076555</v>
      </c>
      <c r="L257" s="5" t="s">
        <v>665</v>
      </c>
      <c r="M257">
        <v>220</v>
      </c>
      <c r="N257" s="49">
        <v>116</v>
      </c>
      <c r="O257" s="49">
        <v>76</v>
      </c>
      <c r="P257" s="183">
        <v>3</v>
      </c>
      <c r="Q257" s="49">
        <v>24</v>
      </c>
      <c r="R257" s="49">
        <v>1</v>
      </c>
      <c r="S257">
        <f>SUM(N257:R257)</f>
        <v>220</v>
      </c>
    </row>
    <row r="258" spans="3:19" x14ac:dyDescent="0.2">
      <c r="C258" s="121" t="s">
        <v>637</v>
      </c>
      <c r="D258" s="23">
        <v>35</v>
      </c>
      <c r="L258" s="5" t="s">
        <v>666</v>
      </c>
      <c r="M258">
        <v>6</v>
      </c>
      <c r="N258" s="49">
        <v>2</v>
      </c>
      <c r="O258" s="49">
        <v>2</v>
      </c>
      <c r="P258" s="183">
        <v>2</v>
      </c>
      <c r="Q258" s="49">
        <v>0</v>
      </c>
      <c r="R258" s="49">
        <v>0</v>
      </c>
      <c r="S258">
        <f>SUM(N258:R258)</f>
        <v>6</v>
      </c>
    </row>
    <row r="259" spans="3:19" x14ac:dyDescent="0.2">
      <c r="C259" s="121" t="s">
        <v>636</v>
      </c>
      <c r="D259" s="23">
        <v>25</v>
      </c>
      <c r="M259">
        <f>SUM(M257:M258)</f>
        <v>226</v>
      </c>
      <c r="N259" s="49">
        <f t="shared" ref="N259:R259" si="12">SUM(N257:N258)</f>
        <v>118</v>
      </c>
      <c r="O259" s="49">
        <f t="shared" si="12"/>
        <v>78</v>
      </c>
      <c r="P259" s="49">
        <f t="shared" si="12"/>
        <v>5</v>
      </c>
      <c r="Q259" s="49">
        <f t="shared" si="12"/>
        <v>24</v>
      </c>
      <c r="R259" s="49">
        <f t="shared" si="12"/>
        <v>1</v>
      </c>
    </row>
    <row r="260" spans="3:19" x14ac:dyDescent="0.2">
      <c r="C260" s="121" t="s">
        <v>635</v>
      </c>
      <c r="D260" s="23">
        <v>8</v>
      </c>
      <c r="E260" s="23"/>
      <c r="F260" s="23"/>
      <c r="G260" s="23"/>
      <c r="O260">
        <f>SUM(N259:O259)</f>
        <v>196</v>
      </c>
    </row>
    <row r="261" spans="3:19" x14ac:dyDescent="0.2">
      <c r="N261" s="30"/>
      <c r="O261" s="3">
        <f>N259/O260</f>
        <v>0.60204081632653061</v>
      </c>
    </row>
  </sheetData>
  <mergeCells count="1">
    <mergeCell ref="N255:O255"/>
  </mergeCells>
  <pageMargins left="1" right="1" top="1" bottom="1" header="0.5" footer="0.5"/>
  <pageSetup paperSize="9" scale="82" orientation="landscape" horizontalDpi="0" verticalDpi="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54"/>
  <sheetViews>
    <sheetView topLeftCell="A218" workbookViewId="0">
      <selection activeCell="C211" sqref="C211"/>
    </sheetView>
  </sheetViews>
  <sheetFormatPr baseColWidth="10" defaultRowHeight="16" x14ac:dyDescent="0.2"/>
  <cols>
    <col min="2" max="2" width="24.5" customWidth="1"/>
    <col min="3" max="3" width="7" customWidth="1"/>
    <col min="4" max="4" width="9.5" customWidth="1"/>
    <col min="5" max="5" width="10.33203125" customWidth="1"/>
    <col min="6" max="6" width="8.6640625" customWidth="1"/>
    <col min="7" max="7" width="11.5" customWidth="1"/>
    <col min="9" max="9" width="53.5" bestFit="1" customWidth="1"/>
  </cols>
  <sheetData>
    <row r="1" spans="1:15" x14ac:dyDescent="0.2">
      <c r="A1" t="s">
        <v>60</v>
      </c>
      <c r="B1" t="s">
        <v>30</v>
      </c>
      <c r="C1" t="s">
        <v>17</v>
      </c>
      <c r="D1" t="s">
        <v>18</v>
      </c>
      <c r="E1" t="s">
        <v>18</v>
      </c>
      <c r="F1" t="s">
        <v>19</v>
      </c>
      <c r="G1" t="s">
        <v>27</v>
      </c>
      <c r="I1" t="s">
        <v>31</v>
      </c>
      <c r="J1" t="s">
        <v>32</v>
      </c>
      <c r="K1" t="s">
        <v>61</v>
      </c>
      <c r="L1" t="s">
        <v>24</v>
      </c>
      <c r="M1" t="s">
        <v>34</v>
      </c>
      <c r="N1" t="s">
        <v>28</v>
      </c>
    </row>
    <row r="2" spans="1:15" x14ac:dyDescent="0.2">
      <c r="A2" t="s">
        <v>29</v>
      </c>
      <c r="B2" t="s">
        <v>30</v>
      </c>
      <c r="C2" t="s">
        <v>17</v>
      </c>
      <c r="D2" t="s">
        <v>18</v>
      </c>
      <c r="E2" t="s">
        <v>18</v>
      </c>
      <c r="F2" t="s">
        <v>18</v>
      </c>
      <c r="G2" t="s">
        <v>27</v>
      </c>
      <c r="I2" t="s">
        <v>31</v>
      </c>
      <c r="J2" t="s">
        <v>32</v>
      </c>
      <c r="K2" t="s">
        <v>33</v>
      </c>
      <c r="L2" t="s">
        <v>24</v>
      </c>
      <c r="M2" t="s">
        <v>34</v>
      </c>
      <c r="N2" t="s">
        <v>35</v>
      </c>
      <c r="O2" t="s">
        <v>36</v>
      </c>
    </row>
    <row r="3" spans="1:15" x14ac:dyDescent="0.2">
      <c r="A3" t="s">
        <v>188</v>
      </c>
      <c r="B3" t="s">
        <v>38</v>
      </c>
      <c r="C3" t="s">
        <v>17</v>
      </c>
      <c r="D3" t="s">
        <v>18</v>
      </c>
      <c r="E3" t="s">
        <v>189</v>
      </c>
      <c r="F3" s="6" t="s">
        <v>189</v>
      </c>
      <c r="G3" t="s">
        <v>27</v>
      </c>
      <c r="I3" t="s">
        <v>31</v>
      </c>
      <c r="K3" t="s">
        <v>63</v>
      </c>
      <c r="L3" t="s">
        <v>24</v>
      </c>
      <c r="M3" t="s">
        <v>23</v>
      </c>
      <c r="N3" t="s">
        <v>35</v>
      </c>
      <c r="O3" t="s">
        <v>190</v>
      </c>
    </row>
    <row r="4" spans="1:15" x14ac:dyDescent="0.2">
      <c r="A4" t="s">
        <v>206</v>
      </c>
      <c r="B4" t="s">
        <v>30</v>
      </c>
      <c r="C4" t="s">
        <v>17</v>
      </c>
      <c r="D4" t="s">
        <v>18</v>
      </c>
      <c r="E4" t="s">
        <v>18</v>
      </c>
      <c r="F4" t="s">
        <v>18</v>
      </c>
      <c r="G4" t="s">
        <v>27</v>
      </c>
      <c r="I4" t="s">
        <v>31</v>
      </c>
      <c r="K4" t="s">
        <v>33</v>
      </c>
      <c r="L4" t="s">
        <v>24</v>
      </c>
      <c r="M4" t="s">
        <v>41</v>
      </c>
      <c r="N4" t="s">
        <v>35</v>
      </c>
    </row>
    <row r="5" spans="1:15" x14ac:dyDescent="0.2">
      <c r="A5" t="s">
        <v>185</v>
      </c>
      <c r="B5" t="s">
        <v>30</v>
      </c>
      <c r="C5" t="s">
        <v>17</v>
      </c>
      <c r="D5" t="s">
        <v>18</v>
      </c>
      <c r="E5" t="s">
        <v>18</v>
      </c>
      <c r="F5" t="s">
        <v>18</v>
      </c>
      <c r="G5" t="s">
        <v>27</v>
      </c>
      <c r="I5" t="s">
        <v>46</v>
      </c>
      <c r="J5" t="s">
        <v>32</v>
      </c>
      <c r="K5" t="s">
        <v>93</v>
      </c>
      <c r="L5" t="s">
        <v>24</v>
      </c>
      <c r="M5" t="s">
        <v>34</v>
      </c>
      <c r="N5" t="s">
        <v>17</v>
      </c>
    </row>
    <row r="6" spans="1:15" x14ac:dyDescent="0.2">
      <c r="A6" t="s">
        <v>368</v>
      </c>
      <c r="B6" t="s">
        <v>66</v>
      </c>
      <c r="C6" t="s">
        <v>17</v>
      </c>
      <c r="D6" t="s">
        <v>18</v>
      </c>
      <c r="E6" t="s">
        <v>18</v>
      </c>
      <c r="F6" t="s">
        <v>18</v>
      </c>
      <c r="G6" t="s">
        <v>82</v>
      </c>
      <c r="I6" t="s">
        <v>46</v>
      </c>
      <c r="K6" t="s">
        <v>121</v>
      </c>
      <c r="L6" t="s">
        <v>24</v>
      </c>
      <c r="M6" t="s">
        <v>41</v>
      </c>
      <c r="N6" t="s">
        <v>17</v>
      </c>
    </row>
    <row r="7" spans="1:15" x14ac:dyDescent="0.2">
      <c r="A7" t="s">
        <v>503</v>
      </c>
      <c r="B7" t="s">
        <v>30</v>
      </c>
      <c r="C7" t="s">
        <v>17</v>
      </c>
      <c r="D7" t="s">
        <v>18</v>
      </c>
      <c r="E7" t="s">
        <v>18</v>
      </c>
      <c r="F7" t="s">
        <v>19</v>
      </c>
      <c r="G7" t="s">
        <v>27</v>
      </c>
      <c r="I7" t="s">
        <v>46</v>
      </c>
      <c r="K7" t="s">
        <v>33</v>
      </c>
      <c r="L7" t="s">
        <v>24</v>
      </c>
      <c r="M7" t="s">
        <v>41</v>
      </c>
      <c r="N7" t="s">
        <v>17</v>
      </c>
    </row>
    <row r="8" spans="1:15" x14ac:dyDescent="0.2">
      <c r="A8" t="s">
        <v>99</v>
      </c>
      <c r="B8" t="s">
        <v>30</v>
      </c>
      <c r="C8" t="s">
        <v>17</v>
      </c>
      <c r="D8" t="s">
        <v>18</v>
      </c>
      <c r="E8" t="s">
        <v>18</v>
      </c>
      <c r="F8" t="s">
        <v>18</v>
      </c>
      <c r="G8" t="s">
        <v>27</v>
      </c>
      <c r="I8" t="s">
        <v>46</v>
      </c>
      <c r="K8" t="s">
        <v>33</v>
      </c>
      <c r="L8" t="s">
        <v>24</v>
      </c>
      <c r="M8" t="s">
        <v>41</v>
      </c>
      <c r="N8" t="s">
        <v>35</v>
      </c>
    </row>
    <row r="9" spans="1:15" x14ac:dyDescent="0.2">
      <c r="A9" t="s">
        <v>335</v>
      </c>
      <c r="B9" t="s">
        <v>26</v>
      </c>
      <c r="C9" t="s">
        <v>17</v>
      </c>
      <c r="D9" t="s">
        <v>18</v>
      </c>
      <c r="E9" t="s">
        <v>18</v>
      </c>
      <c r="G9" t="s">
        <v>27</v>
      </c>
      <c r="I9" t="s">
        <v>46</v>
      </c>
      <c r="K9" t="s">
        <v>33</v>
      </c>
      <c r="L9" t="s">
        <v>24</v>
      </c>
      <c r="M9" t="s">
        <v>67</v>
      </c>
      <c r="N9" t="s">
        <v>17</v>
      </c>
    </row>
    <row r="10" spans="1:15" x14ac:dyDescent="0.2">
      <c r="A10" s="7" t="s">
        <v>320</v>
      </c>
      <c r="B10" s="7" t="s">
        <v>30</v>
      </c>
      <c r="C10" t="s">
        <v>17</v>
      </c>
      <c r="D10" t="s">
        <v>18</v>
      </c>
      <c r="E10" t="s">
        <v>18</v>
      </c>
      <c r="F10" t="s">
        <v>18</v>
      </c>
      <c r="G10" s="7" t="s">
        <v>27</v>
      </c>
      <c r="I10" s="8" t="s">
        <v>131</v>
      </c>
      <c r="K10" t="s">
        <v>121</v>
      </c>
      <c r="L10" t="s">
        <v>24</v>
      </c>
      <c r="M10" t="s">
        <v>23</v>
      </c>
      <c r="N10" t="s">
        <v>35</v>
      </c>
      <c r="O10" s="7" t="s">
        <v>321</v>
      </c>
    </row>
    <row r="11" spans="1:15" x14ac:dyDescent="0.2">
      <c r="A11" t="s">
        <v>87</v>
      </c>
      <c r="B11" t="s">
        <v>66</v>
      </c>
      <c r="C11" t="s">
        <v>17</v>
      </c>
      <c r="D11" t="s">
        <v>18</v>
      </c>
      <c r="E11" t="s">
        <v>18</v>
      </c>
      <c r="G11" t="s">
        <v>85</v>
      </c>
      <c r="I11" t="s">
        <v>40</v>
      </c>
      <c r="K11" t="s">
        <v>33</v>
      </c>
      <c r="L11" t="s">
        <v>24</v>
      </c>
      <c r="M11" t="s">
        <v>23</v>
      </c>
      <c r="N11" t="s">
        <v>35</v>
      </c>
    </row>
    <row r="12" spans="1:15" x14ac:dyDescent="0.2">
      <c r="A12" t="s">
        <v>513</v>
      </c>
      <c r="B12" t="s">
        <v>38</v>
      </c>
      <c r="C12" t="s">
        <v>17</v>
      </c>
      <c r="D12" t="s">
        <v>18</v>
      </c>
      <c r="E12" t="s">
        <v>18</v>
      </c>
      <c r="F12" t="s">
        <v>116</v>
      </c>
      <c r="G12" t="s">
        <v>27</v>
      </c>
      <c r="I12" t="s">
        <v>40</v>
      </c>
      <c r="K12" t="s">
        <v>55</v>
      </c>
      <c r="L12" t="s">
        <v>24</v>
      </c>
      <c r="M12" t="s">
        <v>41</v>
      </c>
      <c r="N12" t="s">
        <v>35</v>
      </c>
      <c r="O12" t="s">
        <v>514</v>
      </c>
    </row>
    <row r="13" spans="1:15" x14ac:dyDescent="0.2">
      <c r="A13" t="s">
        <v>119</v>
      </c>
      <c r="B13" t="s">
        <v>30</v>
      </c>
      <c r="C13" t="s">
        <v>17</v>
      </c>
      <c r="D13" t="s">
        <v>18</v>
      </c>
      <c r="E13" t="s">
        <v>19</v>
      </c>
      <c r="F13" s="22" t="s">
        <v>120</v>
      </c>
      <c r="G13" t="s">
        <v>27</v>
      </c>
      <c r="I13" t="s">
        <v>40</v>
      </c>
      <c r="K13" t="s">
        <v>121</v>
      </c>
      <c r="L13" t="s">
        <v>24</v>
      </c>
      <c r="M13" t="s">
        <v>23</v>
      </c>
      <c r="N13" t="s">
        <v>35</v>
      </c>
    </row>
    <row r="14" spans="1:15" x14ac:dyDescent="0.2">
      <c r="A14" t="s">
        <v>273</v>
      </c>
      <c r="B14" t="s">
        <v>38</v>
      </c>
      <c r="C14" t="s">
        <v>17</v>
      </c>
      <c r="D14" t="s">
        <v>18</v>
      </c>
      <c r="E14" t="s">
        <v>19</v>
      </c>
      <c r="F14" t="s">
        <v>19</v>
      </c>
      <c r="G14" t="s">
        <v>27</v>
      </c>
      <c r="I14" t="s">
        <v>40</v>
      </c>
      <c r="K14" t="s">
        <v>59</v>
      </c>
      <c r="L14" t="s">
        <v>24</v>
      </c>
      <c r="M14" t="s">
        <v>34</v>
      </c>
      <c r="N14" t="s">
        <v>35</v>
      </c>
      <c r="O14" s="6" t="s">
        <v>274</v>
      </c>
    </row>
    <row r="15" spans="1:15" x14ac:dyDescent="0.2">
      <c r="A15" t="s">
        <v>62</v>
      </c>
      <c r="B15" t="s">
        <v>30</v>
      </c>
      <c r="C15" t="s">
        <v>17</v>
      </c>
      <c r="D15" t="s">
        <v>18</v>
      </c>
      <c r="E15" t="s">
        <v>19</v>
      </c>
      <c r="F15" t="s">
        <v>19</v>
      </c>
      <c r="G15" t="s">
        <v>27</v>
      </c>
      <c r="I15" t="s">
        <v>40</v>
      </c>
      <c r="K15" t="s">
        <v>63</v>
      </c>
      <c r="L15" t="s">
        <v>24</v>
      </c>
      <c r="M15" t="s">
        <v>41</v>
      </c>
      <c r="N15" t="s">
        <v>35</v>
      </c>
    </row>
    <row r="16" spans="1:15" x14ac:dyDescent="0.2">
      <c r="A16" t="s">
        <v>280</v>
      </c>
      <c r="B16" t="s">
        <v>184</v>
      </c>
      <c r="C16" t="s">
        <v>17</v>
      </c>
      <c r="D16" t="s">
        <v>18</v>
      </c>
      <c r="E16" t="s">
        <v>18</v>
      </c>
      <c r="F16" t="s">
        <v>19</v>
      </c>
      <c r="G16" t="s">
        <v>27</v>
      </c>
      <c r="I16" t="s">
        <v>40</v>
      </c>
      <c r="K16" t="s">
        <v>33</v>
      </c>
      <c r="L16" t="s">
        <v>24</v>
      </c>
      <c r="M16" t="s">
        <v>41</v>
      </c>
      <c r="O16" t="s">
        <v>281</v>
      </c>
    </row>
    <row r="17" spans="1:15" x14ac:dyDescent="0.2">
      <c r="A17" t="s">
        <v>493</v>
      </c>
      <c r="B17" t="s">
        <v>324</v>
      </c>
      <c r="C17" t="s">
        <v>17</v>
      </c>
      <c r="D17" t="s">
        <v>18</v>
      </c>
      <c r="E17" t="s">
        <v>18</v>
      </c>
      <c r="F17" t="s">
        <v>18</v>
      </c>
      <c r="G17" t="s">
        <v>27</v>
      </c>
      <c r="I17" t="s">
        <v>40</v>
      </c>
      <c r="K17" t="s">
        <v>33</v>
      </c>
      <c r="L17" t="s">
        <v>24</v>
      </c>
      <c r="M17" t="s">
        <v>34</v>
      </c>
      <c r="N17" t="s">
        <v>35</v>
      </c>
    </row>
    <row r="18" spans="1:15" x14ac:dyDescent="0.2">
      <c r="A18" t="s">
        <v>122</v>
      </c>
      <c r="B18" t="s">
        <v>30</v>
      </c>
      <c r="C18" t="s">
        <v>17</v>
      </c>
      <c r="D18" t="s">
        <v>18</v>
      </c>
      <c r="E18" t="s">
        <v>18</v>
      </c>
      <c r="F18" t="s">
        <v>18</v>
      </c>
      <c r="G18" t="s">
        <v>27</v>
      </c>
      <c r="I18" t="s">
        <v>40</v>
      </c>
      <c r="K18" t="s">
        <v>33</v>
      </c>
      <c r="L18" t="s">
        <v>24</v>
      </c>
      <c r="M18" t="s">
        <v>58</v>
      </c>
      <c r="N18" t="s">
        <v>35</v>
      </c>
    </row>
    <row r="19" spans="1:15" x14ac:dyDescent="0.2">
      <c r="A19" t="s">
        <v>310</v>
      </c>
      <c r="B19" t="s">
        <v>30</v>
      </c>
      <c r="C19" t="s">
        <v>17</v>
      </c>
      <c r="D19" t="s">
        <v>18</v>
      </c>
      <c r="E19" t="s">
        <v>18</v>
      </c>
      <c r="F19" t="s">
        <v>18</v>
      </c>
      <c r="G19" t="s">
        <v>27</v>
      </c>
      <c r="I19" t="s">
        <v>40</v>
      </c>
      <c r="K19" t="s">
        <v>33</v>
      </c>
      <c r="L19" t="s">
        <v>24</v>
      </c>
      <c r="M19" t="s">
        <v>23</v>
      </c>
      <c r="N19" t="s">
        <v>17</v>
      </c>
    </row>
    <row r="20" spans="1:15" x14ac:dyDescent="0.2">
      <c r="A20" t="s">
        <v>145</v>
      </c>
      <c r="B20" t="s">
        <v>30</v>
      </c>
      <c r="C20" t="s">
        <v>17</v>
      </c>
      <c r="D20" t="s">
        <v>18</v>
      </c>
      <c r="E20" t="s">
        <v>146</v>
      </c>
      <c r="G20" t="s">
        <v>27</v>
      </c>
      <c r="I20" t="s">
        <v>40</v>
      </c>
      <c r="K20" t="s">
        <v>147</v>
      </c>
      <c r="L20" t="s">
        <v>24</v>
      </c>
      <c r="M20" t="s">
        <v>58</v>
      </c>
      <c r="N20" t="s">
        <v>24</v>
      </c>
    </row>
    <row r="21" spans="1:15" x14ac:dyDescent="0.2">
      <c r="A21" t="s">
        <v>83</v>
      </c>
      <c r="B21" t="s">
        <v>30</v>
      </c>
      <c r="C21" t="s">
        <v>17</v>
      </c>
      <c r="D21" t="s">
        <v>18</v>
      </c>
      <c r="E21" t="s">
        <v>18</v>
      </c>
      <c r="G21" t="s">
        <v>27</v>
      </c>
      <c r="I21" t="s">
        <v>40</v>
      </c>
      <c r="K21" t="s">
        <v>33</v>
      </c>
      <c r="L21" t="s">
        <v>24</v>
      </c>
      <c r="M21" t="s">
        <v>23</v>
      </c>
      <c r="N21" t="s">
        <v>35</v>
      </c>
    </row>
    <row r="22" spans="1:15" x14ac:dyDescent="0.2">
      <c r="A22" t="s">
        <v>183</v>
      </c>
      <c r="B22" t="s">
        <v>184</v>
      </c>
      <c r="C22" t="s">
        <v>17</v>
      </c>
      <c r="D22" t="s">
        <v>18</v>
      </c>
      <c r="E22" t="s">
        <v>18</v>
      </c>
      <c r="G22" t="s">
        <v>27</v>
      </c>
      <c r="I22" t="s">
        <v>40</v>
      </c>
      <c r="K22" t="s">
        <v>33</v>
      </c>
      <c r="L22" t="s">
        <v>24</v>
      </c>
      <c r="M22" t="s">
        <v>56</v>
      </c>
      <c r="N22" t="s">
        <v>24</v>
      </c>
    </row>
    <row r="23" spans="1:15" x14ac:dyDescent="0.2">
      <c r="A23" t="s">
        <v>374</v>
      </c>
      <c r="B23" t="s">
        <v>38</v>
      </c>
      <c r="C23" t="s">
        <v>17</v>
      </c>
      <c r="D23" t="s">
        <v>18</v>
      </c>
      <c r="E23" t="s">
        <v>18</v>
      </c>
      <c r="F23" t="s">
        <v>18</v>
      </c>
      <c r="G23" t="s">
        <v>40</v>
      </c>
      <c r="I23" t="s">
        <v>40</v>
      </c>
      <c r="K23" t="s">
        <v>63</v>
      </c>
      <c r="L23" t="s">
        <v>24</v>
      </c>
      <c r="M23" t="s">
        <v>58</v>
      </c>
      <c r="N23" t="s">
        <v>35</v>
      </c>
      <c r="O23" s="6" t="s">
        <v>375</v>
      </c>
    </row>
    <row r="24" spans="1:15" x14ac:dyDescent="0.2">
      <c r="A24" t="s">
        <v>524</v>
      </c>
      <c r="B24" t="s">
        <v>38</v>
      </c>
      <c r="C24" t="s">
        <v>17</v>
      </c>
      <c r="D24" t="s">
        <v>18</v>
      </c>
      <c r="E24" t="s">
        <v>19</v>
      </c>
      <c r="F24" s="22" t="s">
        <v>525</v>
      </c>
      <c r="G24" t="s">
        <v>17</v>
      </c>
      <c r="H24" t="s">
        <v>32</v>
      </c>
      <c r="I24" t="s">
        <v>40</v>
      </c>
      <c r="K24" t="s">
        <v>121</v>
      </c>
      <c r="L24" t="s">
        <v>24</v>
      </c>
      <c r="M24" t="s">
        <v>41</v>
      </c>
      <c r="N24" t="s">
        <v>35</v>
      </c>
    </row>
    <row r="25" spans="1:15" x14ac:dyDescent="0.2">
      <c r="A25" t="s">
        <v>347</v>
      </c>
      <c r="B25" t="s">
        <v>38</v>
      </c>
      <c r="C25" t="s">
        <v>17</v>
      </c>
      <c r="D25" t="s">
        <v>18</v>
      </c>
      <c r="E25" t="s">
        <v>18</v>
      </c>
      <c r="G25" t="s">
        <v>17</v>
      </c>
      <c r="H25" t="s">
        <v>21</v>
      </c>
      <c r="I25" t="s">
        <v>40</v>
      </c>
      <c r="K25" t="s">
        <v>63</v>
      </c>
      <c r="L25" t="s">
        <v>24</v>
      </c>
      <c r="M25" t="s">
        <v>34</v>
      </c>
      <c r="N25" t="s">
        <v>35</v>
      </c>
    </row>
    <row r="26" spans="1:15" x14ac:dyDescent="0.2">
      <c r="A26" t="s">
        <v>200</v>
      </c>
      <c r="B26" t="s">
        <v>38</v>
      </c>
      <c r="C26" t="s">
        <v>17</v>
      </c>
      <c r="D26" t="s">
        <v>18</v>
      </c>
      <c r="E26" t="s">
        <v>201</v>
      </c>
      <c r="F26" t="s">
        <v>18</v>
      </c>
      <c r="G26" t="s">
        <v>85</v>
      </c>
      <c r="I26" t="s">
        <v>17</v>
      </c>
      <c r="J26" t="s">
        <v>32</v>
      </c>
      <c r="K26" t="s">
        <v>202</v>
      </c>
      <c r="L26" t="s">
        <v>24</v>
      </c>
      <c r="M26" t="s">
        <v>34</v>
      </c>
    </row>
    <row r="27" spans="1:15" x14ac:dyDescent="0.2">
      <c r="A27" t="s">
        <v>434</v>
      </c>
      <c r="B27" t="s">
        <v>30</v>
      </c>
      <c r="C27" t="s">
        <v>17</v>
      </c>
      <c r="D27" t="s">
        <v>18</v>
      </c>
      <c r="E27" t="s">
        <v>18</v>
      </c>
      <c r="F27" t="s">
        <v>19</v>
      </c>
      <c r="G27" t="s">
        <v>27</v>
      </c>
      <c r="I27" t="s">
        <v>17</v>
      </c>
      <c r="J27" t="s">
        <v>32</v>
      </c>
      <c r="K27" t="s">
        <v>121</v>
      </c>
      <c r="L27" t="s">
        <v>24</v>
      </c>
      <c r="M27" t="s">
        <v>23</v>
      </c>
      <c r="N27" t="s">
        <v>17</v>
      </c>
      <c r="O27" t="s">
        <v>435</v>
      </c>
    </row>
    <row r="28" spans="1:15" x14ac:dyDescent="0.2">
      <c r="A28" t="s">
        <v>392</v>
      </c>
      <c r="B28" t="s">
        <v>26</v>
      </c>
      <c r="C28" t="s">
        <v>17</v>
      </c>
      <c r="D28" t="s">
        <v>18</v>
      </c>
      <c r="E28" t="s">
        <v>18</v>
      </c>
      <c r="F28" t="s">
        <v>18</v>
      </c>
      <c r="G28" t="s">
        <v>27</v>
      </c>
      <c r="I28" t="s">
        <v>17</v>
      </c>
      <c r="J28" t="s">
        <v>32</v>
      </c>
      <c r="K28" t="s">
        <v>33</v>
      </c>
      <c r="L28" t="s">
        <v>24</v>
      </c>
      <c r="M28" t="s">
        <v>58</v>
      </c>
      <c r="N28" t="s">
        <v>35</v>
      </c>
    </row>
    <row r="29" spans="1:15" x14ac:dyDescent="0.2">
      <c r="A29" t="s">
        <v>269</v>
      </c>
      <c r="B29" t="s">
        <v>30</v>
      </c>
      <c r="C29" t="s">
        <v>17</v>
      </c>
      <c r="D29" t="s">
        <v>18</v>
      </c>
      <c r="E29" t="s">
        <v>18</v>
      </c>
      <c r="F29" t="s">
        <v>18</v>
      </c>
      <c r="G29" t="s">
        <v>27</v>
      </c>
      <c r="I29" t="s">
        <v>17</v>
      </c>
      <c r="J29" t="s">
        <v>32</v>
      </c>
      <c r="K29" t="s">
        <v>63</v>
      </c>
      <c r="L29" t="s">
        <v>24</v>
      </c>
      <c r="M29" t="s">
        <v>34</v>
      </c>
      <c r="N29" t="s">
        <v>35</v>
      </c>
    </row>
    <row r="30" spans="1:15" x14ac:dyDescent="0.2">
      <c r="A30" t="s">
        <v>65</v>
      </c>
      <c r="B30" t="s">
        <v>66</v>
      </c>
      <c r="C30" t="s">
        <v>17</v>
      </c>
      <c r="D30" t="s">
        <v>18</v>
      </c>
      <c r="E30" t="s">
        <v>18</v>
      </c>
      <c r="F30" t="s">
        <v>18</v>
      </c>
      <c r="G30" t="s">
        <v>27</v>
      </c>
      <c r="I30" t="s">
        <v>17</v>
      </c>
      <c r="J30" t="s">
        <v>32</v>
      </c>
      <c r="K30" t="s">
        <v>33</v>
      </c>
      <c r="L30" t="s">
        <v>24</v>
      </c>
      <c r="M30" t="s">
        <v>67</v>
      </c>
      <c r="O30" t="s">
        <v>68</v>
      </c>
    </row>
    <row r="31" spans="1:15" x14ac:dyDescent="0.2">
      <c r="A31" t="s">
        <v>356</v>
      </c>
      <c r="B31" t="s">
        <v>30</v>
      </c>
      <c r="C31" t="s">
        <v>17</v>
      </c>
      <c r="D31" t="s">
        <v>18</v>
      </c>
      <c r="E31" t="s">
        <v>18</v>
      </c>
      <c r="F31" t="s">
        <v>92</v>
      </c>
      <c r="G31" t="s">
        <v>27</v>
      </c>
      <c r="I31" t="s">
        <v>17</v>
      </c>
      <c r="J31" t="s">
        <v>32</v>
      </c>
      <c r="K31" t="s">
        <v>33</v>
      </c>
      <c r="L31" t="s">
        <v>24</v>
      </c>
      <c r="M31" t="s">
        <v>41</v>
      </c>
      <c r="N31" t="s">
        <v>35</v>
      </c>
    </row>
    <row r="32" spans="1:15" x14ac:dyDescent="0.2">
      <c r="A32" t="s">
        <v>57</v>
      </c>
      <c r="B32" t="s">
        <v>38</v>
      </c>
      <c r="C32" t="s">
        <v>17</v>
      </c>
      <c r="D32" t="s">
        <v>18</v>
      </c>
      <c r="E32" t="s">
        <v>18</v>
      </c>
      <c r="F32" t="s">
        <v>18</v>
      </c>
      <c r="G32" t="s">
        <v>17</v>
      </c>
      <c r="H32" t="s">
        <v>32</v>
      </c>
      <c r="I32" t="s">
        <v>17</v>
      </c>
      <c r="J32" t="s">
        <v>32</v>
      </c>
      <c r="K32" t="s">
        <v>22</v>
      </c>
      <c r="L32" t="s">
        <v>24</v>
      </c>
      <c r="M32" t="s">
        <v>58</v>
      </c>
      <c r="N32" t="s">
        <v>24</v>
      </c>
    </row>
    <row r="33" spans="1:15" x14ac:dyDescent="0.2">
      <c r="A33" t="s">
        <v>419</v>
      </c>
      <c r="B33" t="s">
        <v>38</v>
      </c>
      <c r="C33" t="s">
        <v>17</v>
      </c>
      <c r="D33" t="s">
        <v>18</v>
      </c>
      <c r="E33" t="s">
        <v>18</v>
      </c>
      <c r="F33" s="6" t="s">
        <v>420</v>
      </c>
      <c r="G33" t="s">
        <v>17</v>
      </c>
      <c r="H33" t="s">
        <v>20</v>
      </c>
      <c r="I33" t="s">
        <v>17</v>
      </c>
      <c r="J33" t="s">
        <v>32</v>
      </c>
      <c r="K33" t="s">
        <v>33</v>
      </c>
      <c r="L33" t="s">
        <v>24</v>
      </c>
      <c r="M33" t="s">
        <v>421</v>
      </c>
      <c r="N33" t="s">
        <v>35</v>
      </c>
      <c r="O33" t="s">
        <v>422</v>
      </c>
    </row>
    <row r="34" spans="1:15" x14ac:dyDescent="0.2">
      <c r="A34" t="s">
        <v>322</v>
      </c>
      <c r="B34" t="s">
        <v>66</v>
      </c>
      <c r="C34" t="s">
        <v>17</v>
      </c>
      <c r="D34" t="s">
        <v>18</v>
      </c>
      <c r="E34" t="s">
        <v>18</v>
      </c>
      <c r="F34" t="s">
        <v>18</v>
      </c>
      <c r="G34" t="s">
        <v>17</v>
      </c>
      <c r="H34" t="s">
        <v>32</v>
      </c>
      <c r="I34" t="s">
        <v>17</v>
      </c>
      <c r="J34" t="s">
        <v>21</v>
      </c>
      <c r="K34" t="s">
        <v>74</v>
      </c>
      <c r="L34" t="s">
        <v>24</v>
      </c>
      <c r="M34" t="s">
        <v>23</v>
      </c>
      <c r="N34" t="s">
        <v>17</v>
      </c>
    </row>
    <row r="35" spans="1:15" x14ac:dyDescent="0.2">
      <c r="A35" t="s">
        <v>179</v>
      </c>
      <c r="B35" t="s">
        <v>30</v>
      </c>
      <c r="C35" t="s">
        <v>17</v>
      </c>
      <c r="D35" t="s">
        <v>18</v>
      </c>
      <c r="E35" t="s">
        <v>18</v>
      </c>
      <c r="F35" t="s">
        <v>18</v>
      </c>
      <c r="G35" t="s">
        <v>27</v>
      </c>
      <c r="I35" t="s">
        <v>17</v>
      </c>
      <c r="J35" t="s">
        <v>54</v>
      </c>
      <c r="K35" t="s">
        <v>33</v>
      </c>
      <c r="L35" t="s">
        <v>24</v>
      </c>
      <c r="M35" t="s">
        <v>34</v>
      </c>
      <c r="N35" t="s">
        <v>35</v>
      </c>
    </row>
    <row r="36" spans="1:15" x14ac:dyDescent="0.2">
      <c r="A36" t="s">
        <v>384</v>
      </c>
      <c r="B36" t="s">
        <v>30</v>
      </c>
      <c r="C36" t="s">
        <v>17</v>
      </c>
      <c r="D36" t="s">
        <v>18</v>
      </c>
      <c r="E36" t="s">
        <v>18</v>
      </c>
      <c r="F36" t="s">
        <v>18</v>
      </c>
      <c r="G36" t="s">
        <v>27</v>
      </c>
      <c r="I36" t="s">
        <v>17</v>
      </c>
      <c r="J36" t="s">
        <v>54</v>
      </c>
      <c r="K36" t="s">
        <v>63</v>
      </c>
      <c r="L36" t="s">
        <v>24</v>
      </c>
      <c r="M36" t="s">
        <v>34</v>
      </c>
      <c r="N36" t="s">
        <v>35</v>
      </c>
    </row>
    <row r="37" spans="1:15" x14ac:dyDescent="0.2">
      <c r="A37" t="s">
        <v>344</v>
      </c>
      <c r="B37" t="s">
        <v>30</v>
      </c>
      <c r="C37" t="s">
        <v>17</v>
      </c>
      <c r="D37" t="s">
        <v>18</v>
      </c>
      <c r="E37" t="s">
        <v>18</v>
      </c>
      <c r="F37" t="s">
        <v>19</v>
      </c>
      <c r="G37" t="s">
        <v>27</v>
      </c>
      <c r="I37" t="s">
        <v>17</v>
      </c>
      <c r="J37" t="s">
        <v>20</v>
      </c>
      <c r="K37" t="s">
        <v>33</v>
      </c>
      <c r="L37" t="s">
        <v>24</v>
      </c>
      <c r="M37" t="s">
        <v>58</v>
      </c>
      <c r="O37" t="s">
        <v>345</v>
      </c>
    </row>
    <row r="38" spans="1:15" x14ac:dyDescent="0.2">
      <c r="A38" t="s">
        <v>385</v>
      </c>
      <c r="B38" t="s">
        <v>38</v>
      </c>
      <c r="C38" t="s">
        <v>17</v>
      </c>
      <c r="D38" t="s">
        <v>18</v>
      </c>
      <c r="E38" t="s">
        <v>18</v>
      </c>
      <c r="F38" t="s">
        <v>92</v>
      </c>
      <c r="G38" t="s">
        <v>17</v>
      </c>
      <c r="H38" t="s">
        <v>32</v>
      </c>
      <c r="I38" t="s">
        <v>17</v>
      </c>
      <c r="J38" t="s">
        <v>20</v>
      </c>
      <c r="K38" t="s">
        <v>33</v>
      </c>
      <c r="L38" t="s">
        <v>24</v>
      </c>
      <c r="M38" t="s">
        <v>34</v>
      </c>
      <c r="N38" t="s">
        <v>35</v>
      </c>
    </row>
    <row r="39" spans="1:15" x14ac:dyDescent="0.2">
      <c r="A39" t="s">
        <v>0</v>
      </c>
      <c r="B39" t="s">
        <v>1</v>
      </c>
      <c r="C39" t="s">
        <v>2</v>
      </c>
      <c r="D39" t="s">
        <v>3</v>
      </c>
      <c r="E39" t="s">
        <v>4</v>
      </c>
      <c r="F39" t="s">
        <v>5</v>
      </c>
      <c r="G39" t="s">
        <v>6</v>
      </c>
      <c r="H39" t="s">
        <v>7</v>
      </c>
      <c r="I39" t="s">
        <v>8</v>
      </c>
      <c r="J39" t="s">
        <v>9</v>
      </c>
      <c r="K39" t="s">
        <v>10</v>
      </c>
      <c r="L39" t="s">
        <v>11</v>
      </c>
      <c r="M39" t="s">
        <v>12</v>
      </c>
      <c r="N39" t="s">
        <v>13</v>
      </c>
      <c r="O39" t="s">
        <v>14</v>
      </c>
    </row>
    <row r="40" spans="1:15" x14ac:dyDescent="0.2">
      <c r="A40" t="s">
        <v>77</v>
      </c>
      <c r="B40" t="s">
        <v>30</v>
      </c>
      <c r="C40" t="s">
        <v>17</v>
      </c>
      <c r="D40" t="s">
        <v>18</v>
      </c>
      <c r="E40" t="s">
        <v>18</v>
      </c>
      <c r="F40" t="s">
        <v>18</v>
      </c>
      <c r="G40" t="s">
        <v>17</v>
      </c>
      <c r="I40" t="s">
        <v>31</v>
      </c>
      <c r="J40" t="s">
        <v>21</v>
      </c>
      <c r="K40" t="s">
        <v>78</v>
      </c>
      <c r="L40" t="s">
        <v>17</v>
      </c>
      <c r="M40" t="s">
        <v>23</v>
      </c>
      <c r="N40" t="s">
        <v>17</v>
      </c>
    </row>
    <row r="41" spans="1:15" x14ac:dyDescent="0.2">
      <c r="A41" t="s">
        <v>163</v>
      </c>
      <c r="B41" t="s">
        <v>38</v>
      </c>
      <c r="C41" t="s">
        <v>17</v>
      </c>
      <c r="D41" t="s">
        <v>18</v>
      </c>
      <c r="E41" t="s">
        <v>18</v>
      </c>
      <c r="F41" t="s">
        <v>19</v>
      </c>
      <c r="G41" t="s">
        <v>27</v>
      </c>
      <c r="I41" t="s">
        <v>31</v>
      </c>
      <c r="J41" t="s">
        <v>20</v>
      </c>
      <c r="K41" t="s">
        <v>164</v>
      </c>
      <c r="L41" t="s">
        <v>17</v>
      </c>
      <c r="M41" t="s">
        <v>34</v>
      </c>
      <c r="N41" t="s">
        <v>17</v>
      </c>
      <c r="O41" s="7" t="s">
        <v>165</v>
      </c>
    </row>
    <row r="42" spans="1:15" x14ac:dyDescent="0.2">
      <c r="A42" t="s">
        <v>137</v>
      </c>
      <c r="B42" t="s">
        <v>38</v>
      </c>
      <c r="C42" t="s">
        <v>17</v>
      </c>
      <c r="D42" t="s">
        <v>18</v>
      </c>
      <c r="E42" t="s">
        <v>18</v>
      </c>
      <c r="F42" t="s">
        <v>18</v>
      </c>
      <c r="G42" t="s">
        <v>27</v>
      </c>
      <c r="I42" t="s">
        <v>31</v>
      </c>
      <c r="J42" t="s">
        <v>20</v>
      </c>
      <c r="K42" t="s">
        <v>49</v>
      </c>
      <c r="L42" t="s">
        <v>17</v>
      </c>
      <c r="M42" t="s">
        <v>34</v>
      </c>
      <c r="N42" t="s">
        <v>24</v>
      </c>
      <c r="O42" t="s">
        <v>138</v>
      </c>
    </row>
    <row r="43" spans="1:15" x14ac:dyDescent="0.2">
      <c r="A43" t="s">
        <v>407</v>
      </c>
      <c r="B43" t="s">
        <v>66</v>
      </c>
      <c r="C43" t="s">
        <v>17</v>
      </c>
      <c r="D43" t="s">
        <v>18</v>
      </c>
      <c r="E43" t="s">
        <v>19</v>
      </c>
      <c r="F43" s="6" t="s">
        <v>408</v>
      </c>
      <c r="G43" t="s">
        <v>27</v>
      </c>
      <c r="I43" t="s">
        <v>31</v>
      </c>
      <c r="K43" t="s">
        <v>22</v>
      </c>
      <c r="L43" t="s">
        <v>17</v>
      </c>
      <c r="M43" t="s">
        <v>41</v>
      </c>
      <c r="N43" t="s">
        <v>24</v>
      </c>
      <c r="O43" t="s">
        <v>409</v>
      </c>
    </row>
    <row r="44" spans="1:15" x14ac:dyDescent="0.2">
      <c r="A44" t="s">
        <v>231</v>
      </c>
      <c r="B44" t="s">
        <v>30</v>
      </c>
      <c r="C44" t="s">
        <v>17</v>
      </c>
      <c r="D44" t="s">
        <v>18</v>
      </c>
      <c r="E44" t="s">
        <v>19</v>
      </c>
      <c r="F44" t="s">
        <v>19</v>
      </c>
      <c r="G44" t="s">
        <v>27</v>
      </c>
      <c r="I44" t="s">
        <v>31</v>
      </c>
      <c r="K44" t="s">
        <v>232</v>
      </c>
      <c r="L44" t="s">
        <v>17</v>
      </c>
      <c r="M44" t="s">
        <v>41</v>
      </c>
      <c r="N44" t="s">
        <v>17</v>
      </c>
      <c r="O44" t="s">
        <v>233</v>
      </c>
    </row>
    <row r="45" spans="1:15" x14ac:dyDescent="0.2">
      <c r="A45" t="s">
        <v>127</v>
      </c>
      <c r="B45" t="s">
        <v>38</v>
      </c>
      <c r="C45" t="s">
        <v>17</v>
      </c>
      <c r="D45" t="s">
        <v>18</v>
      </c>
      <c r="E45" t="s">
        <v>18</v>
      </c>
      <c r="F45" t="s">
        <v>19</v>
      </c>
      <c r="G45" t="s">
        <v>27</v>
      </c>
      <c r="I45" t="s">
        <v>31</v>
      </c>
      <c r="K45" t="s">
        <v>78</v>
      </c>
      <c r="L45" t="s">
        <v>17</v>
      </c>
      <c r="M45" t="s">
        <v>41</v>
      </c>
    </row>
    <row r="46" spans="1:15" x14ac:dyDescent="0.2">
      <c r="A46" t="s">
        <v>50</v>
      </c>
      <c r="B46" t="s">
        <v>38</v>
      </c>
      <c r="C46" t="s">
        <v>17</v>
      </c>
      <c r="D46" t="s">
        <v>18</v>
      </c>
      <c r="E46" t="s">
        <v>18</v>
      </c>
      <c r="F46" t="s">
        <v>19</v>
      </c>
      <c r="G46" t="s">
        <v>27</v>
      </c>
      <c r="I46" t="s">
        <v>31</v>
      </c>
      <c r="K46" t="s">
        <v>51</v>
      </c>
      <c r="L46" t="s">
        <v>17</v>
      </c>
      <c r="M46" t="s">
        <v>34</v>
      </c>
      <c r="N46" t="s">
        <v>17</v>
      </c>
      <c r="O46" t="s">
        <v>52</v>
      </c>
    </row>
    <row r="47" spans="1:15" x14ac:dyDescent="0.2">
      <c r="A47" t="s">
        <v>536</v>
      </c>
      <c r="B47" t="s">
        <v>38</v>
      </c>
      <c r="C47" t="s">
        <v>17</v>
      </c>
      <c r="D47" t="s">
        <v>18</v>
      </c>
      <c r="E47" t="s">
        <v>18</v>
      </c>
      <c r="F47" t="s">
        <v>18</v>
      </c>
      <c r="G47" t="s">
        <v>27</v>
      </c>
      <c r="I47" t="s">
        <v>31</v>
      </c>
      <c r="K47" t="s">
        <v>537</v>
      </c>
      <c r="L47" t="s">
        <v>17</v>
      </c>
      <c r="M47" t="s">
        <v>23</v>
      </c>
      <c r="N47" t="s">
        <v>24</v>
      </c>
    </row>
    <row r="48" spans="1:15" x14ac:dyDescent="0.2">
      <c r="A48" t="s">
        <v>360</v>
      </c>
      <c r="B48" t="s">
        <v>26</v>
      </c>
      <c r="C48" t="s">
        <v>17</v>
      </c>
      <c r="D48" t="s">
        <v>18</v>
      </c>
      <c r="E48" t="s">
        <v>18</v>
      </c>
      <c r="F48" t="s">
        <v>18</v>
      </c>
      <c r="G48" t="s">
        <v>27</v>
      </c>
      <c r="I48" t="s">
        <v>31</v>
      </c>
      <c r="K48" t="s">
        <v>61</v>
      </c>
      <c r="L48" t="s">
        <v>17</v>
      </c>
      <c r="M48" t="s">
        <v>361</v>
      </c>
      <c r="N48" t="s">
        <v>17</v>
      </c>
      <c r="O48" t="s">
        <v>362</v>
      </c>
    </row>
    <row r="49" spans="1:15" x14ac:dyDescent="0.2">
      <c r="A49" t="s">
        <v>544</v>
      </c>
      <c r="B49" t="s">
        <v>26</v>
      </c>
      <c r="C49" t="s">
        <v>17</v>
      </c>
      <c r="D49" t="s">
        <v>18</v>
      </c>
      <c r="E49" t="s">
        <v>18</v>
      </c>
      <c r="F49" t="s">
        <v>18</v>
      </c>
      <c r="G49" t="s">
        <v>27</v>
      </c>
      <c r="I49" t="s">
        <v>31</v>
      </c>
      <c r="K49" t="s">
        <v>49</v>
      </c>
      <c r="L49" t="s">
        <v>17</v>
      </c>
      <c r="M49" t="s">
        <v>34</v>
      </c>
      <c r="N49" t="s">
        <v>24</v>
      </c>
      <c r="O49" t="s">
        <v>545</v>
      </c>
    </row>
    <row r="50" spans="1:15" x14ac:dyDescent="0.2">
      <c r="A50" t="s">
        <v>113</v>
      </c>
      <c r="B50" t="s">
        <v>26</v>
      </c>
      <c r="C50" t="s">
        <v>17</v>
      </c>
      <c r="D50" t="s">
        <v>18</v>
      </c>
      <c r="E50" t="s">
        <v>18</v>
      </c>
      <c r="F50" t="s">
        <v>18</v>
      </c>
      <c r="G50" t="s">
        <v>27</v>
      </c>
      <c r="I50" t="s">
        <v>31</v>
      </c>
      <c r="K50" t="s">
        <v>55</v>
      </c>
      <c r="L50" t="s">
        <v>17</v>
      </c>
      <c r="M50" t="s">
        <v>56</v>
      </c>
      <c r="N50" t="s">
        <v>28</v>
      </c>
    </row>
    <row r="51" spans="1:15" x14ac:dyDescent="0.2">
      <c r="A51" t="s">
        <v>478</v>
      </c>
      <c r="B51" t="s">
        <v>38</v>
      </c>
      <c r="C51" t="s">
        <v>17</v>
      </c>
      <c r="D51" t="s">
        <v>18</v>
      </c>
      <c r="E51" t="s">
        <v>479</v>
      </c>
      <c r="F51" t="s">
        <v>18</v>
      </c>
      <c r="G51" t="s">
        <v>27</v>
      </c>
      <c r="I51" t="s">
        <v>31</v>
      </c>
      <c r="K51" t="s">
        <v>74</v>
      </c>
      <c r="L51" t="s">
        <v>17</v>
      </c>
      <c r="M51" t="s">
        <v>23</v>
      </c>
      <c r="N51" t="s">
        <v>24</v>
      </c>
      <c r="O51" t="s">
        <v>480</v>
      </c>
    </row>
    <row r="52" spans="1:15" x14ac:dyDescent="0.2">
      <c r="A52" t="s">
        <v>529</v>
      </c>
      <c r="B52" t="s">
        <v>26</v>
      </c>
      <c r="C52" t="s">
        <v>17</v>
      </c>
      <c r="D52" t="s">
        <v>18</v>
      </c>
      <c r="E52" t="s">
        <v>18</v>
      </c>
      <c r="F52" t="s">
        <v>19</v>
      </c>
      <c r="G52" t="s">
        <v>17</v>
      </c>
      <c r="H52" t="s">
        <v>32</v>
      </c>
      <c r="I52" t="s">
        <v>31</v>
      </c>
      <c r="K52" t="s">
        <v>530</v>
      </c>
      <c r="L52" t="s">
        <v>17</v>
      </c>
      <c r="M52" t="s">
        <v>34</v>
      </c>
      <c r="N52" t="s">
        <v>17</v>
      </c>
      <c r="O52" t="s">
        <v>531</v>
      </c>
    </row>
    <row r="53" spans="1:15" x14ac:dyDescent="0.2">
      <c r="A53" t="s">
        <v>275</v>
      </c>
      <c r="B53" t="s">
        <v>38</v>
      </c>
      <c r="C53" t="s">
        <v>17</v>
      </c>
      <c r="D53" t="s">
        <v>18</v>
      </c>
      <c r="E53" t="s">
        <v>18</v>
      </c>
      <c r="F53" t="s">
        <v>18</v>
      </c>
      <c r="G53" t="s">
        <v>85</v>
      </c>
      <c r="H53" s="7" t="s">
        <v>32</v>
      </c>
      <c r="I53" t="s">
        <v>46</v>
      </c>
      <c r="J53" s="7" t="s">
        <v>32</v>
      </c>
      <c r="K53" t="s">
        <v>33</v>
      </c>
      <c r="L53" t="s">
        <v>17</v>
      </c>
      <c r="M53" t="s">
        <v>34</v>
      </c>
      <c r="N53" t="s">
        <v>17</v>
      </c>
      <c r="O53" t="s">
        <v>276</v>
      </c>
    </row>
    <row r="54" spans="1:15" x14ac:dyDescent="0.2">
      <c r="A54" t="s">
        <v>160</v>
      </c>
      <c r="B54" t="s">
        <v>26</v>
      </c>
      <c r="C54" t="s">
        <v>17</v>
      </c>
      <c r="D54" t="s">
        <v>18</v>
      </c>
      <c r="E54" t="s">
        <v>18</v>
      </c>
      <c r="F54" t="s">
        <v>18</v>
      </c>
      <c r="G54" t="s">
        <v>27</v>
      </c>
      <c r="I54" t="s">
        <v>46</v>
      </c>
      <c r="J54" t="s">
        <v>21</v>
      </c>
      <c r="K54" t="s">
        <v>63</v>
      </c>
      <c r="L54" t="s">
        <v>17</v>
      </c>
      <c r="M54" t="s">
        <v>67</v>
      </c>
      <c r="N54" t="s">
        <v>17</v>
      </c>
    </row>
    <row r="55" spans="1:15" x14ac:dyDescent="0.2">
      <c r="A55" t="s">
        <v>436</v>
      </c>
      <c r="B55" t="s">
        <v>66</v>
      </c>
      <c r="C55" t="s">
        <v>17</v>
      </c>
      <c r="D55" t="s">
        <v>18</v>
      </c>
      <c r="E55" t="s">
        <v>18</v>
      </c>
      <c r="F55" s="22" t="s">
        <v>437</v>
      </c>
      <c r="G55" t="s">
        <v>17</v>
      </c>
      <c r="H55" t="s">
        <v>20</v>
      </c>
      <c r="I55" t="s">
        <v>46</v>
      </c>
      <c r="J55" t="s">
        <v>54</v>
      </c>
      <c r="K55" t="s">
        <v>61</v>
      </c>
      <c r="L55" t="s">
        <v>17</v>
      </c>
      <c r="M55" t="s">
        <v>34</v>
      </c>
      <c r="N55" t="s">
        <v>17</v>
      </c>
      <c r="O55" t="s">
        <v>438</v>
      </c>
    </row>
    <row r="56" spans="1:15" x14ac:dyDescent="0.2">
      <c r="A56" t="s">
        <v>415</v>
      </c>
      <c r="B56" t="s">
        <v>38</v>
      </c>
      <c r="C56" t="s">
        <v>17</v>
      </c>
      <c r="D56" t="s">
        <v>18</v>
      </c>
      <c r="E56" t="s">
        <v>18</v>
      </c>
      <c r="F56" t="s">
        <v>18</v>
      </c>
      <c r="G56" t="s">
        <v>27</v>
      </c>
      <c r="I56" t="s">
        <v>46</v>
      </c>
      <c r="J56" t="s">
        <v>20</v>
      </c>
      <c r="K56" t="s">
        <v>63</v>
      </c>
      <c r="L56" t="s">
        <v>17</v>
      </c>
      <c r="M56" t="s">
        <v>34</v>
      </c>
      <c r="N56" t="s">
        <v>28</v>
      </c>
    </row>
    <row r="57" spans="1:15" x14ac:dyDescent="0.2">
      <c r="A57" t="s">
        <v>538</v>
      </c>
      <c r="B57" t="s">
        <v>38</v>
      </c>
      <c r="C57" t="s">
        <v>17</v>
      </c>
      <c r="D57" t="s">
        <v>18</v>
      </c>
      <c r="E57" t="s">
        <v>18</v>
      </c>
      <c r="F57" t="s">
        <v>18</v>
      </c>
      <c r="G57" t="s">
        <v>85</v>
      </c>
      <c r="I57" t="s">
        <v>46</v>
      </c>
      <c r="K57" t="s">
        <v>22</v>
      </c>
      <c r="L57" t="s">
        <v>17</v>
      </c>
      <c r="M57" t="s">
        <v>34</v>
      </c>
      <c r="N57" t="s">
        <v>17</v>
      </c>
      <c r="O57" t="s">
        <v>539</v>
      </c>
    </row>
    <row r="58" spans="1:15" x14ac:dyDescent="0.2">
      <c r="A58" t="s">
        <v>84</v>
      </c>
      <c r="B58" t="s">
        <v>38</v>
      </c>
      <c r="C58" t="s">
        <v>17</v>
      </c>
      <c r="D58" t="s">
        <v>18</v>
      </c>
      <c r="G58" t="s">
        <v>85</v>
      </c>
      <c r="I58" t="s">
        <v>46</v>
      </c>
      <c r="K58" t="s">
        <v>86</v>
      </c>
      <c r="L58" t="s">
        <v>17</v>
      </c>
      <c r="M58" t="s">
        <v>58</v>
      </c>
      <c r="N58" t="s">
        <v>17</v>
      </c>
    </row>
    <row r="59" spans="1:15" x14ac:dyDescent="0.2">
      <c r="A59" t="s">
        <v>485</v>
      </c>
      <c r="B59" t="s">
        <v>38</v>
      </c>
      <c r="C59" t="s">
        <v>17</v>
      </c>
      <c r="D59" t="s">
        <v>18</v>
      </c>
      <c r="E59" t="s">
        <v>18</v>
      </c>
      <c r="F59" s="22" t="s">
        <v>486</v>
      </c>
      <c r="G59" t="s">
        <v>27</v>
      </c>
      <c r="H59" t="s">
        <v>21</v>
      </c>
      <c r="I59" t="s">
        <v>46</v>
      </c>
      <c r="K59" t="s">
        <v>78</v>
      </c>
      <c r="L59" t="s">
        <v>17</v>
      </c>
      <c r="M59" t="s">
        <v>58</v>
      </c>
      <c r="N59" t="s">
        <v>17</v>
      </c>
      <c r="O59" t="s">
        <v>487</v>
      </c>
    </row>
    <row r="60" spans="1:15" x14ac:dyDescent="0.2">
      <c r="A60" t="s">
        <v>540</v>
      </c>
      <c r="B60" t="s">
        <v>26</v>
      </c>
      <c r="C60" t="s">
        <v>17</v>
      </c>
      <c r="D60" t="s">
        <v>18</v>
      </c>
      <c r="E60" t="s">
        <v>18</v>
      </c>
      <c r="F60" s="22" t="s">
        <v>541</v>
      </c>
      <c r="G60" t="s">
        <v>27</v>
      </c>
      <c r="I60" t="s">
        <v>46</v>
      </c>
      <c r="K60" t="s">
        <v>49</v>
      </c>
      <c r="L60" t="s">
        <v>17</v>
      </c>
      <c r="M60" t="s">
        <v>542</v>
      </c>
      <c r="N60" t="s">
        <v>24</v>
      </c>
      <c r="O60" t="s">
        <v>543</v>
      </c>
    </row>
    <row r="61" spans="1:15" x14ac:dyDescent="0.2">
      <c r="A61" t="s">
        <v>462</v>
      </c>
      <c r="B61" t="s">
        <v>324</v>
      </c>
      <c r="C61" t="s">
        <v>17</v>
      </c>
      <c r="D61" t="s">
        <v>18</v>
      </c>
      <c r="E61" t="s">
        <v>18</v>
      </c>
      <c r="F61" s="22" t="s">
        <v>463</v>
      </c>
      <c r="G61" t="s">
        <v>27</v>
      </c>
      <c r="I61" t="s">
        <v>46</v>
      </c>
      <c r="K61" t="s">
        <v>63</v>
      </c>
      <c r="L61" t="s">
        <v>17</v>
      </c>
      <c r="M61" t="s">
        <v>41</v>
      </c>
      <c r="N61" t="s">
        <v>17</v>
      </c>
    </row>
    <row r="62" spans="1:15" x14ac:dyDescent="0.2">
      <c r="A62" t="s">
        <v>123</v>
      </c>
      <c r="B62" t="s">
        <v>38</v>
      </c>
      <c r="C62" t="s">
        <v>17</v>
      </c>
      <c r="D62" t="s">
        <v>18</v>
      </c>
      <c r="E62" t="s">
        <v>18</v>
      </c>
      <c r="F62" s="22" t="s">
        <v>124</v>
      </c>
      <c r="G62" t="s">
        <v>27</v>
      </c>
      <c r="I62" t="s">
        <v>46</v>
      </c>
      <c r="K62" t="s">
        <v>125</v>
      </c>
      <c r="L62" t="s">
        <v>17</v>
      </c>
      <c r="M62" t="s">
        <v>41</v>
      </c>
      <c r="N62" t="s">
        <v>17</v>
      </c>
    </row>
    <row r="63" spans="1:15" x14ac:dyDescent="0.2">
      <c r="A63" t="s">
        <v>100</v>
      </c>
      <c r="B63" t="s">
        <v>30</v>
      </c>
      <c r="C63" t="s">
        <v>17</v>
      </c>
      <c r="D63" t="s">
        <v>18</v>
      </c>
      <c r="E63" t="s">
        <v>18</v>
      </c>
      <c r="F63" t="s">
        <v>19</v>
      </c>
      <c r="G63" t="s">
        <v>27</v>
      </c>
      <c r="I63" t="s">
        <v>46</v>
      </c>
      <c r="K63" t="s">
        <v>33</v>
      </c>
      <c r="L63" t="s">
        <v>17</v>
      </c>
      <c r="M63" t="s">
        <v>41</v>
      </c>
      <c r="N63" t="s">
        <v>17</v>
      </c>
    </row>
    <row r="64" spans="1:15" x14ac:dyDescent="0.2">
      <c r="A64" t="s">
        <v>452</v>
      </c>
      <c r="B64" t="s">
        <v>38</v>
      </c>
      <c r="C64" t="s">
        <v>17</v>
      </c>
      <c r="D64" t="s">
        <v>18</v>
      </c>
      <c r="E64" t="s">
        <v>19</v>
      </c>
      <c r="F64" t="s">
        <v>18</v>
      </c>
      <c r="G64" t="s">
        <v>27</v>
      </c>
      <c r="I64" t="s">
        <v>46</v>
      </c>
      <c r="K64" t="s">
        <v>453</v>
      </c>
      <c r="L64" t="s">
        <v>17</v>
      </c>
      <c r="M64" t="s">
        <v>58</v>
      </c>
      <c r="N64" t="s">
        <v>24</v>
      </c>
      <c r="O64" t="s">
        <v>454</v>
      </c>
    </row>
    <row r="65" spans="1:15" x14ac:dyDescent="0.2">
      <c r="A65" t="s">
        <v>456</v>
      </c>
      <c r="B65" t="s">
        <v>38</v>
      </c>
      <c r="C65" t="s">
        <v>17</v>
      </c>
      <c r="D65" t="s">
        <v>18</v>
      </c>
      <c r="E65" t="s">
        <v>18</v>
      </c>
      <c r="F65" t="s">
        <v>18</v>
      </c>
      <c r="G65" t="s">
        <v>27</v>
      </c>
      <c r="I65" t="s">
        <v>46</v>
      </c>
      <c r="K65" t="s">
        <v>125</v>
      </c>
      <c r="L65" t="s">
        <v>17</v>
      </c>
      <c r="M65" t="s">
        <v>58</v>
      </c>
      <c r="N65" t="s">
        <v>24</v>
      </c>
    </row>
    <row r="66" spans="1:15" x14ac:dyDescent="0.2">
      <c r="A66" t="s">
        <v>504</v>
      </c>
      <c r="B66" t="s">
        <v>26</v>
      </c>
      <c r="C66" t="s">
        <v>17</v>
      </c>
      <c r="D66" t="s">
        <v>18</v>
      </c>
      <c r="E66" t="s">
        <v>18</v>
      </c>
      <c r="F66" t="s">
        <v>18</v>
      </c>
      <c r="G66" t="s">
        <v>27</v>
      </c>
      <c r="I66" t="s">
        <v>46</v>
      </c>
      <c r="K66" t="s">
        <v>49</v>
      </c>
      <c r="L66" t="s">
        <v>17</v>
      </c>
      <c r="M66" t="s">
        <v>34</v>
      </c>
      <c r="N66" t="s">
        <v>17</v>
      </c>
      <c r="O66" t="s">
        <v>505</v>
      </c>
    </row>
    <row r="67" spans="1:15" x14ac:dyDescent="0.2">
      <c r="A67" t="s">
        <v>45</v>
      </c>
      <c r="B67" t="s">
        <v>26</v>
      </c>
      <c r="C67" t="s">
        <v>17</v>
      </c>
      <c r="D67" t="s">
        <v>18</v>
      </c>
      <c r="E67" t="s">
        <v>18</v>
      </c>
      <c r="F67" t="s">
        <v>18</v>
      </c>
      <c r="G67" t="s">
        <v>27</v>
      </c>
      <c r="I67" t="s">
        <v>46</v>
      </c>
      <c r="K67" t="s">
        <v>47</v>
      </c>
      <c r="L67" t="s">
        <v>17</v>
      </c>
      <c r="M67" t="s">
        <v>34</v>
      </c>
      <c r="N67" t="s">
        <v>24</v>
      </c>
    </row>
    <row r="68" spans="1:15" x14ac:dyDescent="0.2">
      <c r="A68" t="s">
        <v>102</v>
      </c>
      <c r="B68" t="s">
        <v>30</v>
      </c>
      <c r="C68" t="s">
        <v>17</v>
      </c>
      <c r="D68" t="s">
        <v>18</v>
      </c>
      <c r="E68" t="s">
        <v>18</v>
      </c>
      <c r="F68" t="s">
        <v>18</v>
      </c>
      <c r="G68" t="s">
        <v>27</v>
      </c>
      <c r="I68" t="s">
        <v>46</v>
      </c>
      <c r="K68" t="s">
        <v>33</v>
      </c>
      <c r="L68" t="s">
        <v>17</v>
      </c>
      <c r="M68" t="s">
        <v>58</v>
      </c>
      <c r="N68" t="s">
        <v>17</v>
      </c>
      <c r="O68" s="9" t="s">
        <v>103</v>
      </c>
    </row>
    <row r="69" spans="1:15" x14ac:dyDescent="0.2">
      <c r="A69" t="s">
        <v>341</v>
      </c>
      <c r="B69" t="s">
        <v>30</v>
      </c>
      <c r="C69" t="s">
        <v>17</v>
      </c>
      <c r="D69" t="s">
        <v>18</v>
      </c>
      <c r="E69" t="s">
        <v>18</v>
      </c>
      <c r="F69" t="s">
        <v>18</v>
      </c>
      <c r="G69" t="s">
        <v>27</v>
      </c>
      <c r="I69" t="s">
        <v>46</v>
      </c>
      <c r="K69" t="s">
        <v>55</v>
      </c>
      <c r="L69" t="s">
        <v>17</v>
      </c>
      <c r="M69" t="s">
        <v>34</v>
      </c>
      <c r="N69" t="s">
        <v>17</v>
      </c>
      <c r="O69" t="s">
        <v>342</v>
      </c>
    </row>
    <row r="70" spans="1:15" x14ac:dyDescent="0.2">
      <c r="A70" t="s">
        <v>236</v>
      </c>
      <c r="B70" t="s">
        <v>30</v>
      </c>
      <c r="C70" t="s">
        <v>17</v>
      </c>
      <c r="D70" t="s">
        <v>18</v>
      </c>
      <c r="E70" t="s">
        <v>18</v>
      </c>
      <c r="F70" t="s">
        <v>92</v>
      </c>
      <c r="G70" t="s">
        <v>27</v>
      </c>
      <c r="I70" t="s">
        <v>46</v>
      </c>
      <c r="K70" t="s">
        <v>55</v>
      </c>
      <c r="L70" t="s">
        <v>17</v>
      </c>
      <c r="M70" t="s">
        <v>34</v>
      </c>
      <c r="N70" t="s">
        <v>17</v>
      </c>
    </row>
    <row r="71" spans="1:15" x14ac:dyDescent="0.2">
      <c r="A71" t="s">
        <v>57</v>
      </c>
      <c r="B71" t="s">
        <v>38</v>
      </c>
      <c r="C71" t="s">
        <v>17</v>
      </c>
      <c r="D71" t="s">
        <v>18</v>
      </c>
      <c r="E71" t="s">
        <v>18</v>
      </c>
      <c r="G71" t="s">
        <v>27</v>
      </c>
      <c r="I71" t="s">
        <v>46</v>
      </c>
      <c r="K71" t="s">
        <v>59</v>
      </c>
      <c r="L71" t="s">
        <v>17</v>
      </c>
      <c r="M71" t="s">
        <v>23</v>
      </c>
      <c r="N71" t="s">
        <v>24</v>
      </c>
    </row>
    <row r="72" spans="1:15" x14ac:dyDescent="0.2">
      <c r="A72" t="s">
        <v>461</v>
      </c>
      <c r="B72" t="s">
        <v>38</v>
      </c>
      <c r="C72" t="s">
        <v>17</v>
      </c>
      <c r="D72" t="s">
        <v>18</v>
      </c>
      <c r="E72" t="s">
        <v>18</v>
      </c>
      <c r="G72" t="s">
        <v>27</v>
      </c>
      <c r="I72" t="s">
        <v>46</v>
      </c>
      <c r="K72" t="s">
        <v>59</v>
      </c>
      <c r="L72" t="s">
        <v>17</v>
      </c>
      <c r="M72" t="s">
        <v>56</v>
      </c>
      <c r="N72" t="s">
        <v>24</v>
      </c>
    </row>
    <row r="73" spans="1:15" x14ac:dyDescent="0.2">
      <c r="A73" t="s">
        <v>198</v>
      </c>
      <c r="B73" t="s">
        <v>26</v>
      </c>
      <c r="C73" t="s">
        <v>17</v>
      </c>
      <c r="D73" t="s">
        <v>18</v>
      </c>
      <c r="E73" t="s">
        <v>18</v>
      </c>
      <c r="G73" t="s">
        <v>27</v>
      </c>
      <c r="I73" t="s">
        <v>46</v>
      </c>
      <c r="K73" t="s">
        <v>49</v>
      </c>
      <c r="L73" t="s">
        <v>17</v>
      </c>
      <c r="M73" t="s">
        <v>34</v>
      </c>
      <c r="N73" t="s">
        <v>24</v>
      </c>
      <c r="O73" t="s">
        <v>199</v>
      </c>
    </row>
    <row r="74" spans="1:15" x14ac:dyDescent="0.2">
      <c r="A74" t="s">
        <v>136</v>
      </c>
      <c r="B74" t="s">
        <v>30</v>
      </c>
      <c r="C74" t="s">
        <v>17</v>
      </c>
      <c r="D74" t="s">
        <v>18</v>
      </c>
      <c r="E74" t="s">
        <v>18</v>
      </c>
      <c r="G74" t="s">
        <v>27</v>
      </c>
      <c r="I74" t="s">
        <v>46</v>
      </c>
      <c r="K74" t="s">
        <v>22</v>
      </c>
      <c r="L74" t="s">
        <v>17</v>
      </c>
      <c r="M74" t="s">
        <v>58</v>
      </c>
      <c r="N74" t="s">
        <v>24</v>
      </c>
    </row>
    <row r="75" spans="1:15" x14ac:dyDescent="0.2">
      <c r="A75" t="s">
        <v>176</v>
      </c>
      <c r="B75" t="s">
        <v>38</v>
      </c>
      <c r="C75" t="s">
        <v>17</v>
      </c>
      <c r="D75" t="s">
        <v>18</v>
      </c>
      <c r="E75" t="s">
        <v>19</v>
      </c>
      <c r="F75" t="s">
        <v>19</v>
      </c>
      <c r="G75" t="s">
        <v>40</v>
      </c>
      <c r="I75" t="s">
        <v>46</v>
      </c>
      <c r="K75" t="s">
        <v>33</v>
      </c>
      <c r="L75" t="s">
        <v>17</v>
      </c>
      <c r="M75" t="s">
        <v>41</v>
      </c>
      <c r="N75" t="s">
        <v>17</v>
      </c>
    </row>
    <row r="76" spans="1:15" x14ac:dyDescent="0.2">
      <c r="A76" s="7" t="s">
        <v>225</v>
      </c>
      <c r="B76" t="s">
        <v>38</v>
      </c>
      <c r="C76" t="s">
        <v>17</v>
      </c>
      <c r="D76" t="s">
        <v>18</v>
      </c>
      <c r="E76" t="s">
        <v>18</v>
      </c>
      <c r="F76" t="s">
        <v>18</v>
      </c>
      <c r="G76" s="7" t="s">
        <v>27</v>
      </c>
      <c r="I76" s="8" t="s">
        <v>131</v>
      </c>
      <c r="K76" t="s">
        <v>147</v>
      </c>
      <c r="L76" t="s">
        <v>17</v>
      </c>
      <c r="M76" t="s">
        <v>34</v>
      </c>
      <c r="N76" t="s">
        <v>17</v>
      </c>
      <c r="O76" s="7" t="s">
        <v>226</v>
      </c>
    </row>
    <row r="77" spans="1:15" x14ac:dyDescent="0.2">
      <c r="A77" s="7" t="s">
        <v>371</v>
      </c>
      <c r="B77" t="s">
        <v>30</v>
      </c>
      <c r="C77" t="s">
        <v>17</v>
      </c>
      <c r="D77" t="s">
        <v>18</v>
      </c>
      <c r="E77" t="s">
        <v>18</v>
      </c>
      <c r="F77" t="s">
        <v>18</v>
      </c>
      <c r="G77" s="7" t="s">
        <v>27</v>
      </c>
      <c r="I77" s="8" t="s">
        <v>131</v>
      </c>
      <c r="K77" t="s">
        <v>372</v>
      </c>
      <c r="L77" t="s">
        <v>17</v>
      </c>
      <c r="M77" t="s">
        <v>58</v>
      </c>
      <c r="N77" t="s">
        <v>17</v>
      </c>
      <c r="O77" s="7" t="s">
        <v>373</v>
      </c>
    </row>
    <row r="78" spans="1:15" x14ac:dyDescent="0.2">
      <c r="A78" t="s">
        <v>550</v>
      </c>
      <c r="B78" t="s">
        <v>66</v>
      </c>
      <c r="C78" t="s">
        <v>17</v>
      </c>
      <c r="D78" t="s">
        <v>18</v>
      </c>
      <c r="E78" t="s">
        <v>551</v>
      </c>
      <c r="F78" s="22" t="s">
        <v>552</v>
      </c>
      <c r="G78" t="s">
        <v>17</v>
      </c>
      <c r="H78" t="s">
        <v>54</v>
      </c>
      <c r="I78" t="s">
        <v>40</v>
      </c>
      <c r="J78" t="s">
        <v>21</v>
      </c>
      <c r="K78" t="s">
        <v>33</v>
      </c>
      <c r="L78" t="s">
        <v>17</v>
      </c>
      <c r="M78" t="s">
        <v>23</v>
      </c>
      <c r="N78" t="s">
        <v>17</v>
      </c>
      <c r="O78" t="s">
        <v>553</v>
      </c>
    </row>
    <row r="79" spans="1:15" x14ac:dyDescent="0.2">
      <c r="A79" t="s">
        <v>250</v>
      </c>
      <c r="B79" t="s">
        <v>38</v>
      </c>
      <c r="C79" t="s">
        <v>17</v>
      </c>
      <c r="D79" t="s">
        <v>18</v>
      </c>
      <c r="E79" t="s">
        <v>18</v>
      </c>
      <c r="F79" t="s">
        <v>18</v>
      </c>
      <c r="G79" t="s">
        <v>27</v>
      </c>
      <c r="I79" t="s">
        <v>40</v>
      </c>
      <c r="J79" t="s">
        <v>54</v>
      </c>
      <c r="K79" t="s">
        <v>251</v>
      </c>
      <c r="L79" t="s">
        <v>17</v>
      </c>
      <c r="M79" t="s">
        <v>67</v>
      </c>
      <c r="N79" t="s">
        <v>17</v>
      </c>
      <c r="O79" s="9" t="s">
        <v>252</v>
      </c>
    </row>
    <row r="80" spans="1:15" x14ac:dyDescent="0.2">
      <c r="A80" t="s">
        <v>410</v>
      </c>
      <c r="B80" t="s">
        <v>184</v>
      </c>
      <c r="C80" t="s">
        <v>17</v>
      </c>
      <c r="D80" t="s">
        <v>18</v>
      </c>
      <c r="E80" t="s">
        <v>19</v>
      </c>
      <c r="F80" s="6" t="s">
        <v>408</v>
      </c>
      <c r="G80" t="s">
        <v>27</v>
      </c>
      <c r="I80" t="s">
        <v>40</v>
      </c>
      <c r="K80" t="s">
        <v>22</v>
      </c>
      <c r="L80" t="s">
        <v>17</v>
      </c>
      <c r="M80" t="s">
        <v>34</v>
      </c>
      <c r="N80" t="s">
        <v>24</v>
      </c>
      <c r="O80" t="s">
        <v>411</v>
      </c>
    </row>
    <row r="81" spans="1:15" x14ac:dyDescent="0.2">
      <c r="A81" t="s">
        <v>471</v>
      </c>
      <c r="B81" t="s">
        <v>324</v>
      </c>
      <c r="C81" t="s">
        <v>17</v>
      </c>
      <c r="D81" t="s">
        <v>18</v>
      </c>
      <c r="E81" t="s">
        <v>18</v>
      </c>
      <c r="F81" s="6" t="s">
        <v>472</v>
      </c>
      <c r="G81" t="s">
        <v>27</v>
      </c>
      <c r="I81" t="s">
        <v>40</v>
      </c>
      <c r="K81" t="s">
        <v>74</v>
      </c>
      <c r="L81" t="s">
        <v>17</v>
      </c>
      <c r="M81" t="s">
        <v>67</v>
      </c>
      <c r="N81" t="s">
        <v>17</v>
      </c>
    </row>
    <row r="82" spans="1:15" x14ac:dyDescent="0.2">
      <c r="A82" t="s">
        <v>152</v>
      </c>
      <c r="B82" t="s">
        <v>30</v>
      </c>
      <c r="C82" t="s">
        <v>17</v>
      </c>
      <c r="D82" t="s">
        <v>18</v>
      </c>
      <c r="E82" t="s">
        <v>19</v>
      </c>
      <c r="F82" t="s">
        <v>19</v>
      </c>
      <c r="G82" t="s">
        <v>27</v>
      </c>
      <c r="I82" t="s">
        <v>40</v>
      </c>
      <c r="K82" t="s">
        <v>33</v>
      </c>
      <c r="L82" t="s">
        <v>17</v>
      </c>
      <c r="M82" t="s">
        <v>41</v>
      </c>
      <c r="N82" t="s">
        <v>24</v>
      </c>
    </row>
    <row r="83" spans="1:15" x14ac:dyDescent="0.2">
      <c r="A83" t="s">
        <v>532</v>
      </c>
      <c r="B83" t="s">
        <v>30</v>
      </c>
      <c r="C83" t="s">
        <v>17</v>
      </c>
      <c r="D83" t="s">
        <v>18</v>
      </c>
      <c r="E83" t="s">
        <v>19</v>
      </c>
      <c r="F83" t="s">
        <v>19</v>
      </c>
      <c r="G83" t="s">
        <v>27</v>
      </c>
      <c r="I83" t="s">
        <v>40</v>
      </c>
      <c r="K83" t="s">
        <v>74</v>
      </c>
      <c r="L83" t="s">
        <v>17</v>
      </c>
      <c r="M83" t="s">
        <v>23</v>
      </c>
      <c r="N83" t="s">
        <v>24</v>
      </c>
      <c r="O83" t="s">
        <v>24</v>
      </c>
    </row>
    <row r="84" spans="1:15" x14ac:dyDescent="0.2">
      <c r="A84" t="s">
        <v>153</v>
      </c>
      <c r="B84" t="s">
        <v>30</v>
      </c>
      <c r="C84" s="7" t="s">
        <v>24</v>
      </c>
      <c r="D84" t="s">
        <v>18</v>
      </c>
      <c r="E84" t="s">
        <v>18</v>
      </c>
      <c r="F84" t="s">
        <v>19</v>
      </c>
      <c r="G84" t="s">
        <v>27</v>
      </c>
      <c r="I84" t="s">
        <v>40</v>
      </c>
      <c r="K84" t="s">
        <v>61</v>
      </c>
      <c r="L84" t="s">
        <v>17</v>
      </c>
      <c r="M84" t="s">
        <v>58</v>
      </c>
      <c r="N84" t="s">
        <v>17</v>
      </c>
    </row>
    <row r="85" spans="1:15" x14ac:dyDescent="0.2">
      <c r="A85" t="s">
        <v>348</v>
      </c>
      <c r="B85" t="s">
        <v>30</v>
      </c>
      <c r="C85" t="s">
        <v>17</v>
      </c>
      <c r="D85" t="s">
        <v>18</v>
      </c>
      <c r="E85" t="s">
        <v>18</v>
      </c>
      <c r="F85" s="22" t="s">
        <v>349</v>
      </c>
      <c r="G85" t="s">
        <v>27</v>
      </c>
      <c r="I85" t="s">
        <v>40</v>
      </c>
      <c r="K85" t="s">
        <v>350</v>
      </c>
      <c r="L85" t="s">
        <v>17</v>
      </c>
      <c r="M85" t="s">
        <v>34</v>
      </c>
      <c r="N85" t="s">
        <v>17</v>
      </c>
    </row>
    <row r="86" spans="1:15" x14ac:dyDescent="0.2">
      <c r="A86" t="s">
        <v>228</v>
      </c>
      <c r="B86" t="s">
        <v>30</v>
      </c>
      <c r="C86" t="s">
        <v>17</v>
      </c>
      <c r="D86" t="s">
        <v>18</v>
      </c>
      <c r="E86" t="s">
        <v>18</v>
      </c>
      <c r="F86" s="22" t="s">
        <v>229</v>
      </c>
      <c r="G86" t="s">
        <v>27</v>
      </c>
      <c r="I86" t="s">
        <v>40</v>
      </c>
      <c r="K86" t="s">
        <v>33</v>
      </c>
      <c r="L86" t="s">
        <v>17</v>
      </c>
      <c r="M86" t="s">
        <v>34</v>
      </c>
      <c r="N86" t="s">
        <v>17</v>
      </c>
      <c r="O86" t="s">
        <v>230</v>
      </c>
    </row>
    <row r="87" spans="1:15" x14ac:dyDescent="0.2">
      <c r="A87" t="s">
        <v>455</v>
      </c>
      <c r="B87" t="s">
        <v>38</v>
      </c>
      <c r="C87" t="s">
        <v>17</v>
      </c>
      <c r="D87" t="s">
        <v>18</v>
      </c>
      <c r="E87" t="s">
        <v>18</v>
      </c>
      <c r="F87" t="s">
        <v>18</v>
      </c>
      <c r="G87" t="s">
        <v>27</v>
      </c>
      <c r="I87" t="s">
        <v>40</v>
      </c>
      <c r="K87" t="s">
        <v>55</v>
      </c>
      <c r="L87" t="s">
        <v>17</v>
      </c>
      <c r="M87" t="s">
        <v>23</v>
      </c>
      <c r="N87" t="s">
        <v>24</v>
      </c>
    </row>
    <row r="88" spans="1:15" x14ac:dyDescent="0.2">
      <c r="A88" t="s">
        <v>109</v>
      </c>
      <c r="B88" t="s">
        <v>38</v>
      </c>
      <c r="C88" t="s">
        <v>17</v>
      </c>
      <c r="D88" t="s">
        <v>18</v>
      </c>
      <c r="E88" t="s">
        <v>18</v>
      </c>
      <c r="F88" t="s">
        <v>18</v>
      </c>
      <c r="G88" t="s">
        <v>27</v>
      </c>
      <c r="I88" t="s">
        <v>40</v>
      </c>
      <c r="K88" t="s">
        <v>86</v>
      </c>
      <c r="L88" t="s">
        <v>17</v>
      </c>
      <c r="M88" t="s">
        <v>34</v>
      </c>
      <c r="N88" t="s">
        <v>28</v>
      </c>
    </row>
    <row r="89" spans="1:15" x14ac:dyDescent="0.2">
      <c r="A89" t="s">
        <v>533</v>
      </c>
      <c r="B89" t="s">
        <v>26</v>
      </c>
      <c r="C89" t="s">
        <v>17</v>
      </c>
      <c r="D89" t="s">
        <v>18</v>
      </c>
      <c r="E89" t="s">
        <v>18</v>
      </c>
      <c r="F89" t="s">
        <v>18</v>
      </c>
      <c r="G89" t="s">
        <v>27</v>
      </c>
      <c r="I89" t="s">
        <v>40</v>
      </c>
      <c r="K89" t="s">
        <v>33</v>
      </c>
      <c r="L89" t="s">
        <v>17</v>
      </c>
      <c r="M89" t="s">
        <v>34</v>
      </c>
      <c r="N89" t="s">
        <v>17</v>
      </c>
      <c r="O89" t="s">
        <v>534</v>
      </c>
    </row>
    <row r="90" spans="1:15" x14ac:dyDescent="0.2">
      <c r="A90" t="s">
        <v>387</v>
      </c>
      <c r="B90" t="s">
        <v>26</v>
      </c>
      <c r="C90" t="s">
        <v>17</v>
      </c>
      <c r="D90" t="s">
        <v>18</v>
      </c>
      <c r="E90" t="s">
        <v>18</v>
      </c>
      <c r="F90" t="s">
        <v>18</v>
      </c>
      <c r="G90" t="s">
        <v>27</v>
      </c>
      <c r="I90" t="s">
        <v>40</v>
      </c>
      <c r="K90" t="s">
        <v>49</v>
      </c>
      <c r="L90" t="s">
        <v>17</v>
      </c>
      <c r="M90" t="s">
        <v>56</v>
      </c>
      <c r="N90" t="s">
        <v>28</v>
      </c>
    </row>
    <row r="91" spans="1:15" x14ac:dyDescent="0.2">
      <c r="A91" t="s">
        <v>386</v>
      </c>
      <c r="B91" t="s">
        <v>30</v>
      </c>
      <c r="C91" t="s">
        <v>17</v>
      </c>
      <c r="D91" t="s">
        <v>18</v>
      </c>
      <c r="E91" t="s">
        <v>18</v>
      </c>
      <c r="F91" t="s">
        <v>18</v>
      </c>
      <c r="G91" t="s">
        <v>27</v>
      </c>
      <c r="I91" t="s">
        <v>40</v>
      </c>
      <c r="K91" t="s">
        <v>49</v>
      </c>
      <c r="L91" t="s">
        <v>17</v>
      </c>
      <c r="M91" t="s">
        <v>56</v>
      </c>
      <c r="N91" t="s">
        <v>24</v>
      </c>
    </row>
    <row r="92" spans="1:15" x14ac:dyDescent="0.2">
      <c r="A92" t="s">
        <v>166</v>
      </c>
      <c r="B92" t="s">
        <v>30</v>
      </c>
      <c r="C92" t="s">
        <v>17</v>
      </c>
      <c r="D92" t="s">
        <v>18</v>
      </c>
      <c r="E92" t="s">
        <v>18</v>
      </c>
      <c r="F92" t="s">
        <v>18</v>
      </c>
      <c r="G92" t="s">
        <v>27</v>
      </c>
      <c r="I92" t="s">
        <v>40</v>
      </c>
      <c r="K92" t="s">
        <v>167</v>
      </c>
      <c r="L92" t="s">
        <v>17</v>
      </c>
      <c r="M92" t="s">
        <v>168</v>
      </c>
      <c r="N92" t="s">
        <v>24</v>
      </c>
    </row>
    <row r="93" spans="1:15" x14ac:dyDescent="0.2">
      <c r="A93" t="s">
        <v>343</v>
      </c>
      <c r="B93" t="s">
        <v>324</v>
      </c>
      <c r="C93" t="s">
        <v>17</v>
      </c>
      <c r="D93" t="s">
        <v>18</v>
      </c>
      <c r="E93" t="s">
        <v>107</v>
      </c>
      <c r="F93" s="22" t="s">
        <v>173</v>
      </c>
      <c r="G93" t="s">
        <v>27</v>
      </c>
      <c r="I93" t="s">
        <v>40</v>
      </c>
      <c r="K93" t="s">
        <v>121</v>
      </c>
      <c r="L93" t="s">
        <v>17</v>
      </c>
      <c r="M93" t="s">
        <v>67</v>
      </c>
      <c r="N93" t="s">
        <v>28</v>
      </c>
    </row>
    <row r="94" spans="1:15" x14ac:dyDescent="0.2">
      <c r="A94" t="s">
        <v>395</v>
      </c>
      <c r="B94" t="s">
        <v>38</v>
      </c>
      <c r="C94" t="s">
        <v>17</v>
      </c>
      <c r="D94" t="s">
        <v>18</v>
      </c>
      <c r="E94" t="s">
        <v>18</v>
      </c>
      <c r="F94" s="22" t="s">
        <v>39</v>
      </c>
      <c r="G94" t="s">
        <v>27</v>
      </c>
      <c r="I94" t="s">
        <v>40</v>
      </c>
      <c r="K94" t="s">
        <v>49</v>
      </c>
      <c r="L94" t="s">
        <v>17</v>
      </c>
      <c r="M94" t="s">
        <v>56</v>
      </c>
      <c r="N94" t="s">
        <v>24</v>
      </c>
    </row>
    <row r="95" spans="1:15" x14ac:dyDescent="0.2">
      <c r="A95" t="s">
        <v>327</v>
      </c>
      <c r="B95" t="s">
        <v>30</v>
      </c>
      <c r="C95" t="s">
        <v>17</v>
      </c>
      <c r="D95" t="s">
        <v>18</v>
      </c>
      <c r="E95" t="s">
        <v>328</v>
      </c>
      <c r="G95" t="s">
        <v>27</v>
      </c>
      <c r="I95" t="s">
        <v>40</v>
      </c>
      <c r="K95" t="s">
        <v>55</v>
      </c>
      <c r="L95" t="s">
        <v>17</v>
      </c>
      <c r="M95" t="s">
        <v>23</v>
      </c>
      <c r="N95" t="s">
        <v>24</v>
      </c>
    </row>
    <row r="96" spans="1:15" x14ac:dyDescent="0.2">
      <c r="A96" t="s">
        <v>257</v>
      </c>
      <c r="B96" t="s">
        <v>38</v>
      </c>
      <c r="C96" t="s">
        <v>17</v>
      </c>
      <c r="D96" t="s">
        <v>18</v>
      </c>
      <c r="E96" t="s">
        <v>19</v>
      </c>
      <c r="G96" t="s">
        <v>27</v>
      </c>
      <c r="I96" t="s">
        <v>40</v>
      </c>
      <c r="K96" t="s">
        <v>55</v>
      </c>
      <c r="L96" t="s">
        <v>17</v>
      </c>
      <c r="M96" t="s">
        <v>34</v>
      </c>
      <c r="N96" t="s">
        <v>24</v>
      </c>
    </row>
    <row r="97" spans="1:15" x14ac:dyDescent="0.2">
      <c r="A97" t="s">
        <v>306</v>
      </c>
      <c r="B97" t="s">
        <v>38</v>
      </c>
      <c r="C97" t="s">
        <v>17</v>
      </c>
      <c r="D97" t="s">
        <v>18</v>
      </c>
      <c r="E97" t="s">
        <v>18</v>
      </c>
      <c r="G97" t="s">
        <v>27</v>
      </c>
      <c r="I97" t="s">
        <v>40</v>
      </c>
      <c r="K97" t="s">
        <v>61</v>
      </c>
      <c r="L97" t="s">
        <v>17</v>
      </c>
      <c r="M97" t="s">
        <v>34</v>
      </c>
      <c r="N97" t="s">
        <v>17</v>
      </c>
    </row>
    <row r="98" spans="1:15" x14ac:dyDescent="0.2">
      <c r="A98" t="s">
        <v>510</v>
      </c>
      <c r="B98" t="s">
        <v>38</v>
      </c>
      <c r="C98" t="s">
        <v>17</v>
      </c>
      <c r="D98" t="s">
        <v>18</v>
      </c>
      <c r="E98" t="s">
        <v>18</v>
      </c>
      <c r="G98" t="s">
        <v>27</v>
      </c>
      <c r="I98" t="s">
        <v>40</v>
      </c>
      <c r="K98" t="s">
        <v>49</v>
      </c>
      <c r="L98" t="s">
        <v>17</v>
      </c>
      <c r="M98" t="s">
        <v>41</v>
      </c>
      <c r="N98" t="s">
        <v>17</v>
      </c>
    </row>
    <row r="99" spans="1:15" x14ac:dyDescent="0.2">
      <c r="A99" t="s">
        <v>140</v>
      </c>
      <c r="B99" t="s">
        <v>38</v>
      </c>
      <c r="C99" t="s">
        <v>17</v>
      </c>
      <c r="D99" t="s">
        <v>18</v>
      </c>
      <c r="E99" t="s">
        <v>18</v>
      </c>
      <c r="G99" t="s">
        <v>27</v>
      </c>
      <c r="I99" t="s">
        <v>40</v>
      </c>
      <c r="K99" t="s">
        <v>63</v>
      </c>
      <c r="L99" t="s">
        <v>17</v>
      </c>
      <c r="M99" t="s">
        <v>67</v>
      </c>
      <c r="N99" t="s">
        <v>17</v>
      </c>
    </row>
    <row r="100" spans="1:15" x14ac:dyDescent="0.2">
      <c r="A100" t="s">
        <v>393</v>
      </c>
      <c r="B100" t="s">
        <v>38</v>
      </c>
      <c r="C100" t="s">
        <v>17</v>
      </c>
      <c r="D100" t="s">
        <v>18</v>
      </c>
      <c r="E100" t="s">
        <v>18</v>
      </c>
      <c r="G100" t="s">
        <v>27</v>
      </c>
      <c r="I100" t="s">
        <v>40</v>
      </c>
      <c r="K100" t="s">
        <v>55</v>
      </c>
      <c r="L100" t="s">
        <v>17</v>
      </c>
      <c r="M100" t="s">
        <v>34</v>
      </c>
      <c r="N100" t="s">
        <v>17</v>
      </c>
    </row>
    <row r="101" spans="1:15" x14ac:dyDescent="0.2">
      <c r="A101" t="s">
        <v>450</v>
      </c>
      <c r="B101" t="s">
        <v>38</v>
      </c>
      <c r="C101" t="s">
        <v>17</v>
      </c>
      <c r="D101" t="s">
        <v>18</v>
      </c>
      <c r="E101" t="s">
        <v>18</v>
      </c>
      <c r="G101" t="s">
        <v>27</v>
      </c>
      <c r="I101" t="s">
        <v>40</v>
      </c>
      <c r="K101" t="s">
        <v>121</v>
      </c>
      <c r="L101" t="s">
        <v>17</v>
      </c>
      <c r="M101" t="s">
        <v>23</v>
      </c>
      <c r="N101" t="s">
        <v>17</v>
      </c>
    </row>
    <row r="102" spans="1:15" x14ac:dyDescent="0.2">
      <c r="A102" t="s">
        <v>473</v>
      </c>
      <c r="B102" t="s">
        <v>324</v>
      </c>
      <c r="C102" t="s">
        <v>17</v>
      </c>
      <c r="D102" t="s">
        <v>18</v>
      </c>
      <c r="E102" t="s">
        <v>18</v>
      </c>
      <c r="G102" t="s">
        <v>27</v>
      </c>
      <c r="I102" t="s">
        <v>40</v>
      </c>
      <c r="K102" t="s">
        <v>74</v>
      </c>
      <c r="L102" t="s">
        <v>17</v>
      </c>
      <c r="M102" t="s">
        <v>34</v>
      </c>
      <c r="N102" t="s">
        <v>24</v>
      </c>
    </row>
    <row r="103" spans="1:15" x14ac:dyDescent="0.2">
      <c r="A103" t="s">
        <v>212</v>
      </c>
      <c r="B103" t="s">
        <v>26</v>
      </c>
      <c r="C103" t="s">
        <v>17</v>
      </c>
      <c r="D103" t="s">
        <v>18</v>
      </c>
      <c r="E103" t="s">
        <v>18</v>
      </c>
      <c r="G103" t="s">
        <v>27</v>
      </c>
      <c r="I103" t="s">
        <v>40</v>
      </c>
      <c r="K103" t="s">
        <v>33</v>
      </c>
      <c r="L103" t="s">
        <v>17</v>
      </c>
      <c r="M103" t="s">
        <v>67</v>
      </c>
      <c r="N103" t="s">
        <v>17</v>
      </c>
    </row>
    <row r="104" spans="1:15" x14ac:dyDescent="0.2">
      <c r="A104" t="s">
        <v>154</v>
      </c>
      <c r="B104" t="s">
        <v>26</v>
      </c>
      <c r="C104" t="s">
        <v>17</v>
      </c>
      <c r="D104" t="s">
        <v>18</v>
      </c>
      <c r="E104" t="s">
        <v>18</v>
      </c>
      <c r="G104" t="s">
        <v>27</v>
      </c>
      <c r="I104" t="s">
        <v>40</v>
      </c>
      <c r="K104" t="s">
        <v>22</v>
      </c>
      <c r="L104" t="s">
        <v>17</v>
      </c>
      <c r="M104" t="s">
        <v>34</v>
      </c>
      <c r="N104" t="s">
        <v>28</v>
      </c>
    </row>
    <row r="105" spans="1:15" x14ac:dyDescent="0.2">
      <c r="A105" t="s">
        <v>135</v>
      </c>
      <c r="B105" t="s">
        <v>30</v>
      </c>
      <c r="C105" t="s">
        <v>17</v>
      </c>
      <c r="D105" t="s">
        <v>18</v>
      </c>
      <c r="E105" t="s">
        <v>18</v>
      </c>
      <c r="G105" t="s">
        <v>27</v>
      </c>
      <c r="I105" t="s">
        <v>40</v>
      </c>
      <c r="K105" t="s">
        <v>33</v>
      </c>
      <c r="L105" t="s">
        <v>17</v>
      </c>
      <c r="M105" t="s">
        <v>23</v>
      </c>
      <c r="N105" t="s">
        <v>17</v>
      </c>
    </row>
    <row r="106" spans="1:15" x14ac:dyDescent="0.2">
      <c r="A106" t="s">
        <v>144</v>
      </c>
      <c r="B106" t="s">
        <v>30</v>
      </c>
      <c r="C106" t="s">
        <v>17</v>
      </c>
      <c r="D106" t="s">
        <v>18</v>
      </c>
      <c r="E106" t="s">
        <v>18</v>
      </c>
      <c r="G106" t="s">
        <v>27</v>
      </c>
      <c r="I106" t="s">
        <v>40</v>
      </c>
      <c r="K106" t="s">
        <v>33</v>
      </c>
      <c r="L106" t="s">
        <v>17</v>
      </c>
      <c r="M106" t="s">
        <v>67</v>
      </c>
      <c r="N106" t="s">
        <v>24</v>
      </c>
    </row>
    <row r="107" spans="1:15" x14ac:dyDescent="0.2">
      <c r="A107" t="s">
        <v>279</v>
      </c>
      <c r="B107" t="s">
        <v>30</v>
      </c>
      <c r="C107" t="s">
        <v>17</v>
      </c>
      <c r="D107" t="s">
        <v>18</v>
      </c>
      <c r="E107" t="s">
        <v>18</v>
      </c>
      <c r="G107" t="s">
        <v>27</v>
      </c>
      <c r="I107" t="s">
        <v>40</v>
      </c>
      <c r="K107" t="s">
        <v>55</v>
      </c>
      <c r="L107" t="s">
        <v>17</v>
      </c>
      <c r="M107" t="s">
        <v>56</v>
      </c>
      <c r="N107" t="s">
        <v>17</v>
      </c>
    </row>
    <row r="108" spans="1:15" x14ac:dyDescent="0.2">
      <c r="A108" t="s">
        <v>307</v>
      </c>
      <c r="B108" t="s">
        <v>30</v>
      </c>
      <c r="C108" t="s">
        <v>17</v>
      </c>
      <c r="D108" t="s">
        <v>18</v>
      </c>
      <c r="E108" t="s">
        <v>18</v>
      </c>
      <c r="G108" t="s">
        <v>27</v>
      </c>
      <c r="I108" t="s">
        <v>40</v>
      </c>
      <c r="K108" t="s">
        <v>55</v>
      </c>
      <c r="L108" t="s">
        <v>17</v>
      </c>
      <c r="M108" t="s">
        <v>308</v>
      </c>
      <c r="N108" t="s">
        <v>17</v>
      </c>
      <c r="O108" t="s">
        <v>309</v>
      </c>
    </row>
    <row r="109" spans="1:15" x14ac:dyDescent="0.2">
      <c r="A109" t="s">
        <v>355</v>
      </c>
      <c r="B109" t="s">
        <v>30</v>
      </c>
      <c r="C109" t="s">
        <v>17</v>
      </c>
      <c r="D109" t="s">
        <v>18</v>
      </c>
      <c r="E109" t="s">
        <v>18</v>
      </c>
      <c r="G109" t="s">
        <v>27</v>
      </c>
      <c r="I109" t="s">
        <v>40</v>
      </c>
      <c r="K109" t="s">
        <v>59</v>
      </c>
      <c r="L109" t="s">
        <v>17</v>
      </c>
      <c r="M109" t="s">
        <v>41</v>
      </c>
      <c r="N109" t="s">
        <v>17</v>
      </c>
    </row>
    <row r="110" spans="1:15" x14ac:dyDescent="0.2">
      <c r="A110" t="s">
        <v>37</v>
      </c>
      <c r="B110" t="s">
        <v>38</v>
      </c>
      <c r="C110" t="s">
        <v>17</v>
      </c>
      <c r="D110" t="s">
        <v>18</v>
      </c>
      <c r="E110" t="s">
        <v>18</v>
      </c>
      <c r="F110" s="22" t="s">
        <v>39</v>
      </c>
      <c r="G110" t="s">
        <v>40</v>
      </c>
      <c r="I110" t="s">
        <v>40</v>
      </c>
      <c r="K110" t="s">
        <v>33</v>
      </c>
      <c r="L110" t="s">
        <v>17</v>
      </c>
      <c r="M110" t="s">
        <v>41</v>
      </c>
      <c r="N110" t="s">
        <v>17</v>
      </c>
    </row>
    <row r="111" spans="1:15" x14ac:dyDescent="0.2">
      <c r="A111" t="s">
        <v>204</v>
      </c>
      <c r="B111" t="s">
        <v>38</v>
      </c>
      <c r="C111" t="s">
        <v>17</v>
      </c>
      <c r="D111" t="s">
        <v>18</v>
      </c>
      <c r="E111" t="s">
        <v>19</v>
      </c>
      <c r="G111" t="s">
        <v>40</v>
      </c>
      <c r="I111" t="s">
        <v>40</v>
      </c>
      <c r="K111" t="s">
        <v>22</v>
      </c>
      <c r="L111" t="s">
        <v>17</v>
      </c>
      <c r="M111" t="s">
        <v>23</v>
      </c>
      <c r="N111" t="s">
        <v>17</v>
      </c>
    </row>
    <row r="112" spans="1:15" x14ac:dyDescent="0.2">
      <c r="A112" t="s">
        <v>520</v>
      </c>
      <c r="B112" t="s">
        <v>38</v>
      </c>
      <c r="C112" t="s">
        <v>17</v>
      </c>
      <c r="D112" t="s">
        <v>18</v>
      </c>
      <c r="G112" t="s">
        <v>40</v>
      </c>
      <c r="I112" t="s">
        <v>40</v>
      </c>
      <c r="K112" t="s">
        <v>63</v>
      </c>
      <c r="L112" t="s">
        <v>17</v>
      </c>
      <c r="M112" t="s">
        <v>41</v>
      </c>
      <c r="N112" t="s">
        <v>17</v>
      </c>
    </row>
    <row r="113" spans="1:15" x14ac:dyDescent="0.2">
      <c r="A113" t="s">
        <v>314</v>
      </c>
      <c r="B113" t="s">
        <v>30</v>
      </c>
      <c r="C113" t="s">
        <v>17</v>
      </c>
      <c r="D113" t="s">
        <v>18</v>
      </c>
      <c r="E113" t="s">
        <v>18</v>
      </c>
      <c r="F113" s="22" t="s">
        <v>296</v>
      </c>
      <c r="G113" t="s">
        <v>17</v>
      </c>
      <c r="H113" t="s">
        <v>32</v>
      </c>
      <c r="I113" t="s">
        <v>40</v>
      </c>
      <c r="K113" t="s">
        <v>22</v>
      </c>
      <c r="L113" t="s">
        <v>17</v>
      </c>
      <c r="M113" t="s">
        <v>41</v>
      </c>
      <c r="N113" t="s">
        <v>24</v>
      </c>
      <c r="O113" t="s">
        <v>315</v>
      </c>
    </row>
    <row r="114" spans="1:15" x14ac:dyDescent="0.2">
      <c r="A114" t="s">
        <v>547</v>
      </c>
      <c r="B114" t="s">
        <v>38</v>
      </c>
      <c r="C114" t="s">
        <v>17</v>
      </c>
      <c r="D114" t="s">
        <v>18</v>
      </c>
      <c r="E114" t="s">
        <v>19</v>
      </c>
      <c r="F114" s="22" t="s">
        <v>548</v>
      </c>
      <c r="G114" t="s">
        <v>17</v>
      </c>
      <c r="H114" t="s">
        <v>21</v>
      </c>
      <c r="I114" t="s">
        <v>40</v>
      </c>
      <c r="K114" t="s">
        <v>55</v>
      </c>
      <c r="L114" t="s">
        <v>17</v>
      </c>
      <c r="M114" t="s">
        <v>34</v>
      </c>
      <c r="N114" t="s">
        <v>24</v>
      </c>
      <c r="O114" s="6" t="s">
        <v>549</v>
      </c>
    </row>
    <row r="115" spans="1:15" x14ac:dyDescent="0.2">
      <c r="A115" t="s">
        <v>316</v>
      </c>
      <c r="B115" t="s">
        <v>16</v>
      </c>
      <c r="C115" t="s">
        <v>17</v>
      </c>
      <c r="D115" t="s">
        <v>18</v>
      </c>
      <c r="E115" t="s">
        <v>18</v>
      </c>
      <c r="F115" s="22" t="s">
        <v>317</v>
      </c>
      <c r="G115" t="s">
        <v>17</v>
      </c>
      <c r="H115" t="s">
        <v>21</v>
      </c>
      <c r="I115" t="s">
        <v>40</v>
      </c>
      <c r="K115" t="s">
        <v>49</v>
      </c>
      <c r="L115" t="s">
        <v>17</v>
      </c>
      <c r="M115" t="s">
        <v>318</v>
      </c>
      <c r="N115" t="s">
        <v>24</v>
      </c>
      <c r="O115" t="s">
        <v>319</v>
      </c>
    </row>
    <row r="116" spans="1:15" x14ac:dyDescent="0.2">
      <c r="A116" t="s">
        <v>53</v>
      </c>
      <c r="B116" t="s">
        <v>38</v>
      </c>
      <c r="C116" t="s">
        <v>17</v>
      </c>
      <c r="D116" t="s">
        <v>18</v>
      </c>
      <c r="E116" t="s">
        <v>18</v>
      </c>
      <c r="G116" t="s">
        <v>17</v>
      </c>
      <c r="H116" t="s">
        <v>54</v>
      </c>
      <c r="I116" t="s">
        <v>40</v>
      </c>
      <c r="K116" t="s">
        <v>55</v>
      </c>
      <c r="L116" t="s">
        <v>17</v>
      </c>
      <c r="M116" t="s">
        <v>56</v>
      </c>
      <c r="N116" t="s">
        <v>28</v>
      </c>
    </row>
    <row r="117" spans="1:15" x14ac:dyDescent="0.2">
      <c r="A117" t="s">
        <v>81</v>
      </c>
      <c r="B117" t="s">
        <v>38</v>
      </c>
      <c r="C117" t="s">
        <v>17</v>
      </c>
      <c r="D117" t="s">
        <v>18</v>
      </c>
      <c r="E117" t="s">
        <v>18</v>
      </c>
      <c r="F117" t="s">
        <v>18</v>
      </c>
      <c r="G117" t="s">
        <v>82</v>
      </c>
      <c r="I117" t="s">
        <v>17</v>
      </c>
      <c r="J117" t="s">
        <v>32</v>
      </c>
      <c r="K117" t="s">
        <v>49</v>
      </c>
      <c r="L117" t="s">
        <v>17</v>
      </c>
      <c r="M117" t="s">
        <v>23</v>
      </c>
      <c r="N117" t="s">
        <v>17</v>
      </c>
    </row>
    <row r="118" spans="1:15" x14ac:dyDescent="0.2">
      <c r="A118" t="s">
        <v>248</v>
      </c>
      <c r="B118" t="s">
        <v>30</v>
      </c>
      <c r="C118" t="s">
        <v>17</v>
      </c>
      <c r="D118" t="s">
        <v>18</v>
      </c>
      <c r="E118" t="s">
        <v>18</v>
      </c>
      <c r="F118" t="s">
        <v>116</v>
      </c>
      <c r="G118" t="s">
        <v>27</v>
      </c>
      <c r="I118" t="s">
        <v>17</v>
      </c>
      <c r="J118" t="s">
        <v>32</v>
      </c>
      <c r="K118" t="s">
        <v>33</v>
      </c>
      <c r="L118" t="s">
        <v>17</v>
      </c>
      <c r="M118" t="s">
        <v>249</v>
      </c>
      <c r="N118" t="s">
        <v>35</v>
      </c>
    </row>
    <row r="119" spans="1:15" x14ac:dyDescent="0.2">
      <c r="A119" t="s">
        <v>401</v>
      </c>
      <c r="B119" t="s">
        <v>38</v>
      </c>
      <c r="C119" t="s">
        <v>17</v>
      </c>
      <c r="D119" t="s">
        <v>18</v>
      </c>
      <c r="E119" t="s">
        <v>19</v>
      </c>
      <c r="F119" t="s">
        <v>19</v>
      </c>
      <c r="G119" t="s">
        <v>27</v>
      </c>
      <c r="I119" t="s">
        <v>17</v>
      </c>
      <c r="J119" t="s">
        <v>32</v>
      </c>
      <c r="K119" t="s">
        <v>33</v>
      </c>
      <c r="L119" t="s">
        <v>17</v>
      </c>
      <c r="M119" t="s">
        <v>58</v>
      </c>
      <c r="N119" t="s">
        <v>17</v>
      </c>
    </row>
    <row r="120" spans="1:15" x14ac:dyDescent="0.2">
      <c r="A120" t="s">
        <v>148</v>
      </c>
      <c r="B120" t="s">
        <v>38</v>
      </c>
      <c r="C120" t="s">
        <v>17</v>
      </c>
      <c r="D120" t="s">
        <v>18</v>
      </c>
      <c r="E120" t="s">
        <v>19</v>
      </c>
      <c r="F120" t="s">
        <v>19</v>
      </c>
      <c r="G120" t="s">
        <v>27</v>
      </c>
      <c r="I120" t="s">
        <v>17</v>
      </c>
      <c r="J120" t="s">
        <v>32</v>
      </c>
      <c r="K120" t="s">
        <v>55</v>
      </c>
      <c r="L120" t="s">
        <v>17</v>
      </c>
      <c r="M120" t="s">
        <v>34</v>
      </c>
      <c r="N120" t="s">
        <v>24</v>
      </c>
    </row>
    <row r="121" spans="1:15" x14ac:dyDescent="0.2">
      <c r="A121" t="s">
        <v>303</v>
      </c>
      <c r="B121" t="s">
        <v>30</v>
      </c>
      <c r="C121" t="s">
        <v>17</v>
      </c>
      <c r="D121" t="s">
        <v>18</v>
      </c>
      <c r="E121" t="s">
        <v>18</v>
      </c>
      <c r="F121" t="s">
        <v>19</v>
      </c>
      <c r="G121" t="s">
        <v>27</v>
      </c>
      <c r="I121" t="s">
        <v>17</v>
      </c>
      <c r="J121" t="s">
        <v>32</v>
      </c>
      <c r="K121" t="s">
        <v>33</v>
      </c>
      <c r="L121" t="s">
        <v>17</v>
      </c>
      <c r="M121" t="s">
        <v>304</v>
      </c>
      <c r="N121" t="s">
        <v>24</v>
      </c>
      <c r="O121" t="s">
        <v>305</v>
      </c>
    </row>
    <row r="122" spans="1:15" x14ac:dyDescent="0.2">
      <c r="A122" t="s">
        <v>488</v>
      </c>
      <c r="B122" t="s">
        <v>30</v>
      </c>
      <c r="C122" t="s">
        <v>17</v>
      </c>
      <c r="D122" t="s">
        <v>18</v>
      </c>
      <c r="E122" t="s">
        <v>18</v>
      </c>
      <c r="F122" t="s">
        <v>19</v>
      </c>
      <c r="G122" t="s">
        <v>27</v>
      </c>
      <c r="I122" t="s">
        <v>17</v>
      </c>
      <c r="J122" t="s">
        <v>32</v>
      </c>
      <c r="K122" t="s">
        <v>49</v>
      </c>
      <c r="L122" t="s">
        <v>17</v>
      </c>
      <c r="M122" t="s">
        <v>67</v>
      </c>
      <c r="N122" t="s">
        <v>17</v>
      </c>
    </row>
    <row r="123" spans="1:15" x14ac:dyDescent="0.2">
      <c r="A123" t="s">
        <v>365</v>
      </c>
      <c r="B123" t="s">
        <v>30</v>
      </c>
      <c r="C123" t="s">
        <v>17</v>
      </c>
      <c r="D123" t="s">
        <v>18</v>
      </c>
      <c r="E123" t="s">
        <v>18</v>
      </c>
      <c r="F123" t="s">
        <v>19</v>
      </c>
      <c r="G123" t="s">
        <v>27</v>
      </c>
      <c r="I123" t="s">
        <v>17</v>
      </c>
      <c r="J123" t="s">
        <v>32</v>
      </c>
      <c r="K123" t="s">
        <v>366</v>
      </c>
      <c r="L123" t="s">
        <v>17</v>
      </c>
      <c r="M123" t="s">
        <v>23</v>
      </c>
      <c r="N123" t="s">
        <v>28</v>
      </c>
      <c r="O123" t="s">
        <v>367</v>
      </c>
    </row>
    <row r="124" spans="1:15" x14ac:dyDescent="0.2">
      <c r="A124" t="s">
        <v>290</v>
      </c>
      <c r="B124" t="s">
        <v>66</v>
      </c>
      <c r="C124" t="s">
        <v>17</v>
      </c>
      <c r="D124" t="s">
        <v>18</v>
      </c>
      <c r="E124" t="s">
        <v>18</v>
      </c>
      <c r="F124" t="s">
        <v>19</v>
      </c>
      <c r="G124" t="s">
        <v>27</v>
      </c>
      <c r="I124" t="s">
        <v>17</v>
      </c>
      <c r="J124" t="s">
        <v>32</v>
      </c>
      <c r="K124" t="s">
        <v>49</v>
      </c>
      <c r="L124" t="s">
        <v>17</v>
      </c>
      <c r="M124" t="s">
        <v>34</v>
      </c>
      <c r="N124" t="s">
        <v>24</v>
      </c>
    </row>
    <row r="125" spans="1:15" x14ac:dyDescent="0.2">
      <c r="A125" t="s">
        <v>383</v>
      </c>
      <c r="B125" t="s">
        <v>38</v>
      </c>
      <c r="C125" t="s">
        <v>17</v>
      </c>
      <c r="D125" t="s">
        <v>18</v>
      </c>
      <c r="E125" t="s">
        <v>18</v>
      </c>
      <c r="F125" t="s">
        <v>18</v>
      </c>
      <c r="G125" t="s">
        <v>27</v>
      </c>
      <c r="I125" t="s">
        <v>17</v>
      </c>
      <c r="J125" t="s">
        <v>32</v>
      </c>
      <c r="K125" t="s">
        <v>74</v>
      </c>
      <c r="L125" t="s">
        <v>17</v>
      </c>
      <c r="M125" t="s">
        <v>41</v>
      </c>
      <c r="N125" t="s">
        <v>17</v>
      </c>
    </row>
    <row r="126" spans="1:15" x14ac:dyDescent="0.2">
      <c r="A126" t="s">
        <v>48</v>
      </c>
      <c r="B126" t="s">
        <v>38</v>
      </c>
      <c r="C126" t="s">
        <v>17</v>
      </c>
      <c r="D126" t="s">
        <v>18</v>
      </c>
      <c r="E126" t="s">
        <v>18</v>
      </c>
      <c r="F126" t="s">
        <v>18</v>
      </c>
      <c r="G126" t="s">
        <v>27</v>
      </c>
      <c r="I126" t="s">
        <v>17</v>
      </c>
      <c r="J126" t="s">
        <v>32</v>
      </c>
      <c r="K126" t="s">
        <v>49</v>
      </c>
      <c r="L126" t="s">
        <v>17</v>
      </c>
      <c r="M126" t="s">
        <v>34</v>
      </c>
      <c r="N126" t="s">
        <v>24</v>
      </c>
    </row>
    <row r="127" spans="1:15" x14ac:dyDescent="0.2">
      <c r="A127" t="s">
        <v>133</v>
      </c>
      <c r="B127" t="s">
        <v>38</v>
      </c>
      <c r="C127" t="s">
        <v>17</v>
      </c>
      <c r="D127" t="s">
        <v>18</v>
      </c>
      <c r="E127" t="s">
        <v>18</v>
      </c>
      <c r="F127" t="s">
        <v>18</v>
      </c>
      <c r="G127" t="s">
        <v>27</v>
      </c>
      <c r="I127" t="s">
        <v>17</v>
      </c>
      <c r="J127" t="s">
        <v>32</v>
      </c>
      <c r="K127" t="s">
        <v>49</v>
      </c>
      <c r="L127" t="s">
        <v>17</v>
      </c>
      <c r="M127" t="s">
        <v>67</v>
      </c>
      <c r="N127" t="s">
        <v>17</v>
      </c>
      <c r="O127" t="s">
        <v>134</v>
      </c>
    </row>
    <row r="128" spans="1:15" x14ac:dyDescent="0.2">
      <c r="A128" t="s">
        <v>259</v>
      </c>
      <c r="B128" t="s">
        <v>38</v>
      </c>
      <c r="C128" t="s">
        <v>17</v>
      </c>
      <c r="D128" t="s">
        <v>18</v>
      </c>
      <c r="E128" t="s">
        <v>18</v>
      </c>
      <c r="F128" t="s">
        <v>18</v>
      </c>
      <c r="G128" t="s">
        <v>27</v>
      </c>
      <c r="I128" t="s">
        <v>17</v>
      </c>
      <c r="J128" t="s">
        <v>32</v>
      </c>
      <c r="K128" t="s">
        <v>55</v>
      </c>
      <c r="L128" t="s">
        <v>17</v>
      </c>
      <c r="M128" t="s">
        <v>23</v>
      </c>
      <c r="N128" t="s">
        <v>24</v>
      </c>
      <c r="O128" t="s">
        <v>260</v>
      </c>
    </row>
    <row r="129" spans="1:15" x14ac:dyDescent="0.2">
      <c r="A129" t="s">
        <v>104</v>
      </c>
      <c r="B129" t="s">
        <v>26</v>
      </c>
      <c r="C129" t="s">
        <v>17</v>
      </c>
      <c r="D129" t="s">
        <v>18</v>
      </c>
      <c r="E129" t="s">
        <v>18</v>
      </c>
      <c r="F129" t="s">
        <v>18</v>
      </c>
      <c r="G129" t="s">
        <v>27</v>
      </c>
      <c r="I129" t="s">
        <v>17</v>
      </c>
      <c r="J129" t="s">
        <v>32</v>
      </c>
      <c r="K129" t="s">
        <v>105</v>
      </c>
      <c r="L129" t="s">
        <v>17</v>
      </c>
      <c r="M129" t="s">
        <v>41</v>
      </c>
      <c r="N129" t="s">
        <v>17</v>
      </c>
    </row>
    <row r="130" spans="1:15" x14ac:dyDescent="0.2">
      <c r="A130" t="s">
        <v>44</v>
      </c>
      <c r="B130" t="s">
        <v>30</v>
      </c>
      <c r="C130" t="s">
        <v>17</v>
      </c>
      <c r="D130" t="s">
        <v>18</v>
      </c>
      <c r="E130" t="s">
        <v>18</v>
      </c>
      <c r="F130" t="s">
        <v>18</v>
      </c>
      <c r="G130" t="s">
        <v>27</v>
      </c>
      <c r="I130" t="s">
        <v>17</v>
      </c>
      <c r="J130" t="s">
        <v>32</v>
      </c>
      <c r="K130" t="s">
        <v>33</v>
      </c>
      <c r="L130" t="s">
        <v>17</v>
      </c>
      <c r="M130" t="s">
        <v>34</v>
      </c>
      <c r="N130" t="s">
        <v>28</v>
      </c>
    </row>
    <row r="131" spans="1:15" x14ac:dyDescent="0.2">
      <c r="A131" t="s">
        <v>186</v>
      </c>
      <c r="B131" t="s">
        <v>30</v>
      </c>
      <c r="C131" t="s">
        <v>17</v>
      </c>
      <c r="D131" t="s">
        <v>18</v>
      </c>
      <c r="E131" t="s">
        <v>18</v>
      </c>
      <c r="F131" t="s">
        <v>18</v>
      </c>
      <c r="G131" t="s">
        <v>27</v>
      </c>
      <c r="I131" t="s">
        <v>17</v>
      </c>
      <c r="J131" t="s">
        <v>32</v>
      </c>
      <c r="K131" t="s">
        <v>33</v>
      </c>
      <c r="L131" t="s">
        <v>17</v>
      </c>
      <c r="M131" t="s">
        <v>187</v>
      </c>
      <c r="N131" t="s">
        <v>17</v>
      </c>
    </row>
    <row r="132" spans="1:15" x14ac:dyDescent="0.2">
      <c r="A132" t="s">
        <v>300</v>
      </c>
      <c r="B132" t="s">
        <v>30</v>
      </c>
      <c r="C132" t="s">
        <v>17</v>
      </c>
      <c r="D132" t="s">
        <v>18</v>
      </c>
      <c r="E132" t="s">
        <v>18</v>
      </c>
      <c r="F132" t="s">
        <v>18</v>
      </c>
      <c r="G132" t="s">
        <v>27</v>
      </c>
      <c r="I132" t="s">
        <v>17</v>
      </c>
      <c r="J132" t="s">
        <v>32</v>
      </c>
      <c r="K132" t="s">
        <v>49</v>
      </c>
      <c r="L132" t="s">
        <v>17</v>
      </c>
      <c r="M132" t="s">
        <v>34</v>
      </c>
      <c r="N132" t="s">
        <v>24</v>
      </c>
    </row>
    <row r="133" spans="1:15" x14ac:dyDescent="0.2">
      <c r="A133" t="s">
        <v>258</v>
      </c>
      <c r="B133" t="s">
        <v>30</v>
      </c>
      <c r="C133" t="s">
        <v>17</v>
      </c>
      <c r="D133" t="s">
        <v>18</v>
      </c>
      <c r="E133" t="s">
        <v>18</v>
      </c>
      <c r="F133" t="s">
        <v>18</v>
      </c>
      <c r="G133" t="s">
        <v>27</v>
      </c>
      <c r="I133" t="s">
        <v>17</v>
      </c>
      <c r="J133" t="s">
        <v>32</v>
      </c>
      <c r="K133" t="s">
        <v>59</v>
      </c>
      <c r="L133" t="s">
        <v>17</v>
      </c>
      <c r="M133" t="s">
        <v>34</v>
      </c>
      <c r="N133" t="s">
        <v>28</v>
      </c>
    </row>
    <row r="134" spans="1:15" x14ac:dyDescent="0.2">
      <c r="A134" t="s">
        <v>98</v>
      </c>
      <c r="B134" t="s">
        <v>30</v>
      </c>
      <c r="C134" t="s">
        <v>17</v>
      </c>
      <c r="D134" t="s">
        <v>18</v>
      </c>
      <c r="E134" t="s">
        <v>18</v>
      </c>
      <c r="F134" t="s">
        <v>92</v>
      </c>
      <c r="G134" t="s">
        <v>27</v>
      </c>
      <c r="I134" t="s">
        <v>17</v>
      </c>
      <c r="J134" t="s">
        <v>32</v>
      </c>
      <c r="K134" t="s">
        <v>49</v>
      </c>
      <c r="L134" t="s">
        <v>17</v>
      </c>
      <c r="M134" t="s">
        <v>34</v>
      </c>
      <c r="N134" t="s">
        <v>17</v>
      </c>
    </row>
    <row r="135" spans="1:15" x14ac:dyDescent="0.2">
      <c r="A135" t="s">
        <v>535</v>
      </c>
      <c r="B135" t="s">
        <v>38</v>
      </c>
      <c r="C135" t="s">
        <v>17</v>
      </c>
      <c r="D135" t="s">
        <v>18</v>
      </c>
      <c r="E135" t="s">
        <v>18</v>
      </c>
      <c r="F135" t="s">
        <v>18</v>
      </c>
      <c r="G135" t="s">
        <v>40</v>
      </c>
      <c r="I135" t="s">
        <v>17</v>
      </c>
      <c r="J135" t="s">
        <v>32</v>
      </c>
      <c r="K135" t="s">
        <v>33</v>
      </c>
      <c r="L135" t="s">
        <v>17</v>
      </c>
      <c r="M135" t="s">
        <v>41</v>
      </c>
      <c r="N135" t="s">
        <v>24</v>
      </c>
    </row>
    <row r="136" spans="1:15" x14ac:dyDescent="0.2">
      <c r="A136" t="s">
        <v>111</v>
      </c>
      <c r="B136" t="s">
        <v>16</v>
      </c>
      <c r="C136" t="s">
        <v>17</v>
      </c>
      <c r="D136" t="s">
        <v>18</v>
      </c>
      <c r="F136" t="s">
        <v>18</v>
      </c>
      <c r="G136" t="s">
        <v>40</v>
      </c>
      <c r="I136" t="s">
        <v>17</v>
      </c>
      <c r="J136" t="s">
        <v>32</v>
      </c>
      <c r="K136" t="s">
        <v>22</v>
      </c>
      <c r="L136" t="s">
        <v>17</v>
      </c>
      <c r="M136" t="s">
        <v>67</v>
      </c>
      <c r="N136" t="s">
        <v>28</v>
      </c>
    </row>
    <row r="137" spans="1:15" x14ac:dyDescent="0.2">
      <c r="A137" t="s">
        <v>294</v>
      </c>
      <c r="B137" t="s">
        <v>38</v>
      </c>
      <c r="C137" t="s">
        <v>17</v>
      </c>
      <c r="D137" t="s">
        <v>18</v>
      </c>
      <c r="E137" t="s">
        <v>19</v>
      </c>
      <c r="F137" t="s">
        <v>19</v>
      </c>
      <c r="G137" t="s">
        <v>17</v>
      </c>
      <c r="H137" t="s">
        <v>32</v>
      </c>
      <c r="I137" t="s">
        <v>17</v>
      </c>
      <c r="J137" t="s">
        <v>32</v>
      </c>
      <c r="K137" t="s">
        <v>93</v>
      </c>
      <c r="L137" t="s">
        <v>17</v>
      </c>
      <c r="M137" t="s">
        <v>67</v>
      </c>
      <c r="N137" t="s">
        <v>17</v>
      </c>
    </row>
    <row r="138" spans="1:15" x14ac:dyDescent="0.2">
      <c r="A138" t="s">
        <v>403</v>
      </c>
      <c r="B138" t="s">
        <v>38</v>
      </c>
      <c r="C138" t="s">
        <v>17</v>
      </c>
      <c r="D138" t="s">
        <v>18</v>
      </c>
      <c r="E138" t="s">
        <v>18</v>
      </c>
      <c r="F138" t="s">
        <v>18</v>
      </c>
      <c r="G138" t="s">
        <v>17</v>
      </c>
      <c r="H138" t="s">
        <v>32</v>
      </c>
      <c r="I138" t="s">
        <v>17</v>
      </c>
      <c r="J138" t="s">
        <v>32</v>
      </c>
      <c r="K138" t="s">
        <v>63</v>
      </c>
      <c r="L138" t="s">
        <v>17</v>
      </c>
      <c r="M138" t="s">
        <v>382</v>
      </c>
      <c r="N138" t="s">
        <v>24</v>
      </c>
      <c r="O138" t="s">
        <v>404</v>
      </c>
    </row>
    <row r="139" spans="1:15" x14ac:dyDescent="0.2">
      <c r="A139" t="s">
        <v>69</v>
      </c>
      <c r="B139" t="s">
        <v>38</v>
      </c>
      <c r="C139" t="s">
        <v>17</v>
      </c>
      <c r="D139" t="s">
        <v>18</v>
      </c>
      <c r="E139" t="s">
        <v>18</v>
      </c>
      <c r="F139" t="s">
        <v>18</v>
      </c>
      <c r="G139" t="s">
        <v>17</v>
      </c>
      <c r="H139" t="s">
        <v>32</v>
      </c>
      <c r="I139" t="s">
        <v>17</v>
      </c>
      <c r="J139" t="s">
        <v>32</v>
      </c>
      <c r="K139" t="s">
        <v>55</v>
      </c>
      <c r="L139" t="s">
        <v>17</v>
      </c>
      <c r="M139" t="s">
        <v>34</v>
      </c>
      <c r="N139" t="s">
        <v>24</v>
      </c>
      <c r="O139" t="s">
        <v>70</v>
      </c>
    </row>
    <row r="140" spans="1:15" x14ac:dyDescent="0.2">
      <c r="A140" t="s">
        <v>444</v>
      </c>
      <c r="B140" t="s">
        <v>38</v>
      </c>
      <c r="C140" t="s">
        <v>17</v>
      </c>
      <c r="D140" t="s">
        <v>18</v>
      </c>
      <c r="E140" t="s">
        <v>18</v>
      </c>
      <c r="F140" t="s">
        <v>116</v>
      </c>
      <c r="G140" t="s">
        <v>27</v>
      </c>
      <c r="I140" t="s">
        <v>17</v>
      </c>
      <c r="J140" t="s">
        <v>21</v>
      </c>
      <c r="K140" t="s">
        <v>61</v>
      </c>
      <c r="L140" t="s">
        <v>17</v>
      </c>
      <c r="M140" t="s">
        <v>41</v>
      </c>
      <c r="N140" t="s">
        <v>35</v>
      </c>
    </row>
    <row r="141" spans="1:15" x14ac:dyDescent="0.2">
      <c r="A141" t="s">
        <v>149</v>
      </c>
      <c r="B141" t="s">
        <v>26</v>
      </c>
      <c r="C141" t="s">
        <v>17</v>
      </c>
      <c r="D141" t="s">
        <v>18</v>
      </c>
      <c r="E141" t="s">
        <v>18</v>
      </c>
      <c r="F141" t="s">
        <v>19</v>
      </c>
      <c r="G141" t="s">
        <v>27</v>
      </c>
      <c r="I141" t="s">
        <v>17</v>
      </c>
      <c r="J141" t="s">
        <v>21</v>
      </c>
      <c r="K141" t="s">
        <v>55</v>
      </c>
      <c r="L141" t="s">
        <v>17</v>
      </c>
      <c r="M141" t="s">
        <v>132</v>
      </c>
      <c r="N141" t="s">
        <v>24</v>
      </c>
      <c r="O141" t="s">
        <v>150</v>
      </c>
    </row>
    <row r="142" spans="1:15" x14ac:dyDescent="0.2">
      <c r="A142" t="s">
        <v>207</v>
      </c>
      <c r="B142" t="s">
        <v>30</v>
      </c>
      <c r="C142" t="s">
        <v>17</v>
      </c>
      <c r="D142" t="s">
        <v>18</v>
      </c>
      <c r="E142" t="s">
        <v>208</v>
      </c>
      <c r="F142" s="6" t="s">
        <v>209</v>
      </c>
      <c r="G142" t="s">
        <v>27</v>
      </c>
      <c r="I142" t="s">
        <v>17</v>
      </c>
      <c r="J142" t="s">
        <v>21</v>
      </c>
      <c r="K142" t="s">
        <v>210</v>
      </c>
      <c r="L142" t="s">
        <v>17</v>
      </c>
      <c r="M142" t="s">
        <v>56</v>
      </c>
      <c r="N142" t="s">
        <v>24</v>
      </c>
      <c r="O142" t="s">
        <v>211</v>
      </c>
    </row>
    <row r="143" spans="1:15" x14ac:dyDescent="0.2">
      <c r="A143" t="s">
        <v>351</v>
      </c>
      <c r="B143" t="s">
        <v>38</v>
      </c>
      <c r="C143" t="s">
        <v>17</v>
      </c>
      <c r="D143" t="s">
        <v>352</v>
      </c>
      <c r="E143" t="s">
        <v>352</v>
      </c>
      <c r="F143" s="10" t="s">
        <v>352</v>
      </c>
      <c r="G143" t="s">
        <v>27</v>
      </c>
      <c r="I143" t="s">
        <v>17</v>
      </c>
      <c r="J143" t="s">
        <v>21</v>
      </c>
      <c r="K143" t="s">
        <v>353</v>
      </c>
      <c r="L143" t="s">
        <v>17</v>
      </c>
      <c r="M143" t="s">
        <v>56</v>
      </c>
      <c r="N143" t="s">
        <v>24</v>
      </c>
      <c r="O143" t="s">
        <v>354</v>
      </c>
    </row>
    <row r="144" spans="1:15" x14ac:dyDescent="0.2">
      <c r="A144" t="s">
        <v>75</v>
      </c>
      <c r="B144" t="s">
        <v>38</v>
      </c>
      <c r="C144" t="s">
        <v>17</v>
      </c>
      <c r="D144" t="s">
        <v>18</v>
      </c>
      <c r="E144" t="s">
        <v>18</v>
      </c>
      <c r="F144" t="s">
        <v>18</v>
      </c>
      <c r="G144" t="s">
        <v>27</v>
      </c>
      <c r="I144" t="s">
        <v>17</v>
      </c>
      <c r="J144" t="s">
        <v>21</v>
      </c>
      <c r="K144" t="s">
        <v>49</v>
      </c>
      <c r="L144" t="s">
        <v>17</v>
      </c>
      <c r="M144" t="s">
        <v>23</v>
      </c>
      <c r="N144" t="s">
        <v>24</v>
      </c>
      <c r="O144" t="s">
        <v>76</v>
      </c>
    </row>
    <row r="145" spans="1:15" x14ac:dyDescent="0.2">
      <c r="A145" t="s">
        <v>447</v>
      </c>
      <c r="B145" t="s">
        <v>38</v>
      </c>
      <c r="C145" t="s">
        <v>17</v>
      </c>
      <c r="D145" t="s">
        <v>18</v>
      </c>
      <c r="E145" t="s">
        <v>18</v>
      </c>
      <c r="F145" t="s">
        <v>18</v>
      </c>
      <c r="G145" t="s">
        <v>27</v>
      </c>
      <c r="I145" t="s">
        <v>17</v>
      </c>
      <c r="J145" t="s">
        <v>21</v>
      </c>
      <c r="K145" t="s">
        <v>49</v>
      </c>
      <c r="L145" t="s">
        <v>17</v>
      </c>
      <c r="M145" t="s">
        <v>448</v>
      </c>
      <c r="N145" t="s">
        <v>24</v>
      </c>
      <c r="O145" t="s">
        <v>449</v>
      </c>
    </row>
    <row r="146" spans="1:15" x14ac:dyDescent="0.2">
      <c r="A146" t="s">
        <v>468</v>
      </c>
      <c r="B146" t="s">
        <v>324</v>
      </c>
      <c r="C146" t="s">
        <v>17</v>
      </c>
      <c r="D146" t="s">
        <v>18</v>
      </c>
      <c r="E146" t="s">
        <v>18</v>
      </c>
      <c r="F146" t="s">
        <v>18</v>
      </c>
      <c r="G146" t="s">
        <v>27</v>
      </c>
      <c r="I146" t="s">
        <v>17</v>
      </c>
      <c r="J146" t="s">
        <v>21</v>
      </c>
      <c r="K146" t="s">
        <v>469</v>
      </c>
      <c r="L146" t="s">
        <v>17</v>
      </c>
      <c r="M146" t="s">
        <v>34</v>
      </c>
      <c r="N146" t="s">
        <v>17</v>
      </c>
      <c r="O146" s="6" t="s">
        <v>470</v>
      </c>
    </row>
    <row r="147" spans="1:15" x14ac:dyDescent="0.2">
      <c r="A147" t="s">
        <v>363</v>
      </c>
      <c r="B147" t="s">
        <v>30</v>
      </c>
      <c r="C147" t="s">
        <v>17</v>
      </c>
      <c r="D147" t="s">
        <v>18</v>
      </c>
      <c r="E147" t="s">
        <v>18</v>
      </c>
      <c r="F147" t="s">
        <v>18</v>
      </c>
      <c r="G147" t="s">
        <v>27</v>
      </c>
      <c r="I147" t="s">
        <v>17</v>
      </c>
      <c r="J147" t="s">
        <v>21</v>
      </c>
      <c r="K147" t="s">
        <v>33</v>
      </c>
      <c r="L147" t="s">
        <v>17</v>
      </c>
      <c r="N147" t="s">
        <v>17</v>
      </c>
      <c r="O147" t="s">
        <v>364</v>
      </c>
    </row>
    <row r="148" spans="1:15" x14ac:dyDescent="0.2">
      <c r="A148" t="s">
        <v>426</v>
      </c>
      <c r="B148" t="s">
        <v>30</v>
      </c>
      <c r="C148" t="s">
        <v>17</v>
      </c>
      <c r="D148" t="s">
        <v>18</v>
      </c>
      <c r="E148" t="s">
        <v>18</v>
      </c>
      <c r="F148" t="s">
        <v>18</v>
      </c>
      <c r="G148" t="s">
        <v>27</v>
      </c>
      <c r="I148" t="s">
        <v>17</v>
      </c>
      <c r="J148" t="s">
        <v>21</v>
      </c>
      <c r="K148" t="s">
        <v>339</v>
      </c>
      <c r="L148" t="s">
        <v>17</v>
      </c>
      <c r="M148" t="s">
        <v>23</v>
      </c>
      <c r="N148" t="s">
        <v>17</v>
      </c>
      <c r="O148" t="s">
        <v>427</v>
      </c>
    </row>
    <row r="149" spans="1:15" x14ac:dyDescent="0.2">
      <c r="A149" t="s">
        <v>215</v>
      </c>
      <c r="B149" t="s">
        <v>30</v>
      </c>
      <c r="C149" t="s">
        <v>17</v>
      </c>
      <c r="D149" t="s">
        <v>18</v>
      </c>
      <c r="E149" t="s">
        <v>18</v>
      </c>
      <c r="F149" t="s">
        <v>18</v>
      </c>
      <c r="G149" t="s">
        <v>27</v>
      </c>
      <c r="I149" t="s">
        <v>17</v>
      </c>
      <c r="J149" t="s">
        <v>21</v>
      </c>
      <c r="K149" t="s">
        <v>49</v>
      </c>
      <c r="L149" t="s">
        <v>17</v>
      </c>
      <c r="M149" t="s">
        <v>56</v>
      </c>
      <c r="N149" t="s">
        <v>24</v>
      </c>
    </row>
    <row r="150" spans="1:15" x14ac:dyDescent="0.2">
      <c r="A150" t="s">
        <v>94</v>
      </c>
      <c r="B150" t="s">
        <v>30</v>
      </c>
      <c r="C150" t="s">
        <v>17</v>
      </c>
      <c r="D150" t="s">
        <v>18</v>
      </c>
      <c r="E150" t="s">
        <v>18</v>
      </c>
      <c r="F150" t="s">
        <v>18</v>
      </c>
      <c r="G150" t="s">
        <v>27</v>
      </c>
      <c r="I150" t="s">
        <v>17</v>
      </c>
      <c r="J150" t="s">
        <v>21</v>
      </c>
      <c r="K150" t="s">
        <v>95</v>
      </c>
      <c r="L150" t="s">
        <v>17</v>
      </c>
      <c r="M150" t="s">
        <v>23</v>
      </c>
      <c r="N150" t="s">
        <v>24</v>
      </c>
      <c r="O150" t="s">
        <v>96</v>
      </c>
    </row>
    <row r="151" spans="1:15" x14ac:dyDescent="0.2">
      <c r="A151" t="s">
        <v>312</v>
      </c>
      <c r="B151" t="s">
        <v>30</v>
      </c>
      <c r="C151" t="s">
        <v>17</v>
      </c>
      <c r="D151" t="s">
        <v>18</v>
      </c>
      <c r="E151" t="s">
        <v>18</v>
      </c>
      <c r="F151" t="s">
        <v>18</v>
      </c>
      <c r="G151" t="s">
        <v>27</v>
      </c>
      <c r="I151" t="s">
        <v>17</v>
      </c>
      <c r="J151" t="s">
        <v>21</v>
      </c>
      <c r="K151" t="s">
        <v>147</v>
      </c>
      <c r="L151" t="s">
        <v>17</v>
      </c>
      <c r="M151" t="s">
        <v>56</v>
      </c>
      <c r="N151" t="s">
        <v>24</v>
      </c>
      <c r="O151" t="s">
        <v>313</v>
      </c>
    </row>
    <row r="152" spans="1:15" x14ac:dyDescent="0.2">
      <c r="A152" t="s">
        <v>391</v>
      </c>
      <c r="B152" t="s">
        <v>66</v>
      </c>
      <c r="C152" t="s">
        <v>17</v>
      </c>
      <c r="D152" t="s">
        <v>18</v>
      </c>
      <c r="E152" t="s">
        <v>18</v>
      </c>
      <c r="F152" t="s">
        <v>18</v>
      </c>
      <c r="G152" t="s">
        <v>27</v>
      </c>
      <c r="I152" t="s">
        <v>17</v>
      </c>
      <c r="J152" t="s">
        <v>21</v>
      </c>
      <c r="K152" t="s">
        <v>339</v>
      </c>
      <c r="L152" t="s">
        <v>17</v>
      </c>
      <c r="M152" t="s">
        <v>58</v>
      </c>
      <c r="N152" t="s">
        <v>24</v>
      </c>
    </row>
    <row r="153" spans="1:15" x14ac:dyDescent="0.2">
      <c r="A153" t="s">
        <v>291</v>
      </c>
      <c r="B153" t="s">
        <v>30</v>
      </c>
      <c r="C153" t="s">
        <v>17</v>
      </c>
      <c r="D153" t="s">
        <v>18</v>
      </c>
      <c r="E153" t="s">
        <v>19</v>
      </c>
      <c r="F153" t="s">
        <v>92</v>
      </c>
      <c r="G153" t="s">
        <v>27</v>
      </c>
      <c r="I153" t="s">
        <v>17</v>
      </c>
      <c r="J153" t="s">
        <v>21</v>
      </c>
      <c r="K153" t="s">
        <v>89</v>
      </c>
      <c r="L153" t="s">
        <v>17</v>
      </c>
      <c r="M153" t="s">
        <v>292</v>
      </c>
      <c r="N153" t="s">
        <v>17</v>
      </c>
      <c r="O153" t="s">
        <v>293</v>
      </c>
    </row>
    <row r="154" spans="1:15" x14ac:dyDescent="0.2">
      <c r="A154" t="s">
        <v>515</v>
      </c>
      <c r="B154" t="s">
        <v>30</v>
      </c>
      <c r="C154" t="s">
        <v>17</v>
      </c>
      <c r="D154" t="s">
        <v>18</v>
      </c>
      <c r="E154" t="s">
        <v>18</v>
      </c>
      <c r="G154" t="s">
        <v>27</v>
      </c>
      <c r="I154" t="s">
        <v>17</v>
      </c>
      <c r="J154" t="s">
        <v>21</v>
      </c>
      <c r="K154" t="s">
        <v>49</v>
      </c>
      <c r="L154" t="s">
        <v>17</v>
      </c>
      <c r="M154" t="s">
        <v>56</v>
      </c>
      <c r="N154" t="s">
        <v>24</v>
      </c>
    </row>
    <row r="155" spans="1:15" x14ac:dyDescent="0.2">
      <c r="A155" t="s">
        <v>491</v>
      </c>
      <c r="B155" t="s">
        <v>38</v>
      </c>
      <c r="C155" t="s">
        <v>17</v>
      </c>
      <c r="D155" t="s">
        <v>18</v>
      </c>
      <c r="E155" t="s">
        <v>18</v>
      </c>
      <c r="F155" t="s">
        <v>18</v>
      </c>
      <c r="G155" t="s">
        <v>17</v>
      </c>
      <c r="H155" t="s">
        <v>21</v>
      </c>
      <c r="I155" t="s">
        <v>17</v>
      </c>
      <c r="J155" t="s">
        <v>21</v>
      </c>
      <c r="K155" t="s">
        <v>49</v>
      </c>
      <c r="L155" t="s">
        <v>17</v>
      </c>
      <c r="M155" t="s">
        <v>23</v>
      </c>
      <c r="N155" t="s">
        <v>24</v>
      </c>
      <c r="O155" s="9" t="s">
        <v>492</v>
      </c>
    </row>
    <row r="156" spans="1:15" x14ac:dyDescent="0.2">
      <c r="A156" t="s">
        <v>182</v>
      </c>
      <c r="B156" t="s">
        <v>66</v>
      </c>
      <c r="C156" t="s">
        <v>17</v>
      </c>
      <c r="D156" t="s">
        <v>18</v>
      </c>
      <c r="E156" t="s">
        <v>19</v>
      </c>
      <c r="F156" t="s">
        <v>19</v>
      </c>
      <c r="G156" t="s">
        <v>17</v>
      </c>
      <c r="H156" t="s">
        <v>54</v>
      </c>
      <c r="I156" t="s">
        <v>17</v>
      </c>
      <c r="J156" t="s">
        <v>21</v>
      </c>
      <c r="K156" t="s">
        <v>33</v>
      </c>
      <c r="L156" t="s">
        <v>17</v>
      </c>
      <c r="M156" t="s">
        <v>34</v>
      </c>
      <c r="N156" t="s">
        <v>28</v>
      </c>
    </row>
    <row r="157" spans="1:15" x14ac:dyDescent="0.2">
      <c r="A157" t="s">
        <v>15</v>
      </c>
      <c r="B157" t="s">
        <v>16</v>
      </c>
      <c r="C157" t="s">
        <v>17</v>
      </c>
      <c r="D157" t="s">
        <v>18</v>
      </c>
      <c r="E157" t="s">
        <v>19</v>
      </c>
      <c r="F157" t="s">
        <v>18</v>
      </c>
      <c r="G157" t="s">
        <v>17</v>
      </c>
      <c r="H157" t="s">
        <v>20</v>
      </c>
      <c r="I157" t="s">
        <v>17</v>
      </c>
      <c r="J157" t="s">
        <v>21</v>
      </c>
      <c r="K157" t="s">
        <v>22</v>
      </c>
      <c r="L157" t="s">
        <v>17</v>
      </c>
      <c r="M157" t="s">
        <v>23</v>
      </c>
      <c r="N157" t="s">
        <v>24</v>
      </c>
    </row>
    <row r="158" spans="1:15" x14ac:dyDescent="0.2">
      <c r="A158" t="s">
        <v>405</v>
      </c>
      <c r="B158" t="s">
        <v>38</v>
      </c>
      <c r="C158" t="s">
        <v>17</v>
      </c>
      <c r="D158" t="s">
        <v>18</v>
      </c>
      <c r="E158" t="s">
        <v>19</v>
      </c>
      <c r="F158" t="s">
        <v>116</v>
      </c>
      <c r="G158" t="s">
        <v>85</v>
      </c>
      <c r="I158" t="s">
        <v>17</v>
      </c>
      <c r="J158" t="s">
        <v>54</v>
      </c>
      <c r="K158" t="s">
        <v>55</v>
      </c>
      <c r="L158" t="s">
        <v>17</v>
      </c>
      <c r="M158" t="s">
        <v>41</v>
      </c>
      <c r="N158" t="s">
        <v>17</v>
      </c>
      <c r="O158" t="s">
        <v>406</v>
      </c>
    </row>
    <row r="159" spans="1:15" x14ac:dyDescent="0.2">
      <c r="A159" t="s">
        <v>332</v>
      </c>
      <c r="B159" t="s">
        <v>38</v>
      </c>
      <c r="C159" t="s">
        <v>17</v>
      </c>
      <c r="D159" t="s">
        <v>18</v>
      </c>
      <c r="E159" t="s">
        <v>18</v>
      </c>
      <c r="F159" t="s">
        <v>19</v>
      </c>
      <c r="G159" t="s">
        <v>27</v>
      </c>
      <c r="I159" t="s">
        <v>17</v>
      </c>
      <c r="J159" t="s">
        <v>54</v>
      </c>
      <c r="K159" t="s">
        <v>121</v>
      </c>
      <c r="L159" t="s">
        <v>17</v>
      </c>
      <c r="M159" t="s">
        <v>34</v>
      </c>
      <c r="N159" t="s">
        <v>17</v>
      </c>
      <c r="O159" t="s">
        <v>333</v>
      </c>
    </row>
    <row r="160" spans="1:15" x14ac:dyDescent="0.2">
      <c r="A160" t="s">
        <v>106</v>
      </c>
      <c r="B160" t="s">
        <v>38</v>
      </c>
      <c r="C160" s="7" t="s">
        <v>24</v>
      </c>
      <c r="D160" t="s">
        <v>18</v>
      </c>
      <c r="E160" t="s">
        <v>107</v>
      </c>
      <c r="F160" s="6" t="s">
        <v>107</v>
      </c>
      <c r="G160" t="s">
        <v>27</v>
      </c>
      <c r="I160" t="s">
        <v>17</v>
      </c>
      <c r="J160" t="s">
        <v>54</v>
      </c>
      <c r="K160" t="s">
        <v>108</v>
      </c>
      <c r="L160" t="s">
        <v>17</v>
      </c>
      <c r="M160" t="s">
        <v>23</v>
      </c>
      <c r="N160" t="s">
        <v>17</v>
      </c>
    </row>
    <row r="161" spans="1:15" x14ac:dyDescent="0.2">
      <c r="A161" t="s">
        <v>329</v>
      </c>
      <c r="B161" t="s">
        <v>26</v>
      </c>
      <c r="C161" t="s">
        <v>17</v>
      </c>
      <c r="D161" t="s">
        <v>18</v>
      </c>
      <c r="E161" t="s">
        <v>18</v>
      </c>
      <c r="F161" t="s">
        <v>18</v>
      </c>
      <c r="G161" t="s">
        <v>27</v>
      </c>
      <c r="I161" t="s">
        <v>17</v>
      </c>
      <c r="J161" t="s">
        <v>54</v>
      </c>
      <c r="K161" t="s">
        <v>330</v>
      </c>
      <c r="L161" t="s">
        <v>17</v>
      </c>
      <c r="M161" t="s">
        <v>34</v>
      </c>
      <c r="N161" t="s">
        <v>24</v>
      </c>
    </row>
    <row r="162" spans="1:15" x14ac:dyDescent="0.2">
      <c r="A162" t="s">
        <v>129</v>
      </c>
      <c r="B162" t="s">
        <v>26</v>
      </c>
      <c r="C162" t="s">
        <v>17</v>
      </c>
      <c r="D162" t="s">
        <v>18</v>
      </c>
      <c r="E162" t="s">
        <v>18</v>
      </c>
      <c r="F162" t="s">
        <v>18</v>
      </c>
      <c r="G162" t="s">
        <v>27</v>
      </c>
      <c r="I162" t="s">
        <v>17</v>
      </c>
      <c r="J162" t="s">
        <v>54</v>
      </c>
      <c r="K162" t="s">
        <v>55</v>
      </c>
      <c r="L162" t="s">
        <v>17</v>
      </c>
      <c r="M162" t="s">
        <v>23</v>
      </c>
      <c r="N162" t="s">
        <v>24</v>
      </c>
    </row>
    <row r="163" spans="1:15" x14ac:dyDescent="0.2">
      <c r="A163" t="s">
        <v>394</v>
      </c>
      <c r="B163" t="s">
        <v>30</v>
      </c>
      <c r="C163" t="s">
        <v>17</v>
      </c>
      <c r="D163" t="s">
        <v>18</v>
      </c>
      <c r="E163" t="s">
        <v>18</v>
      </c>
      <c r="F163" t="s">
        <v>18</v>
      </c>
      <c r="G163" t="s">
        <v>27</v>
      </c>
      <c r="I163" t="s">
        <v>17</v>
      </c>
      <c r="J163" t="s">
        <v>54</v>
      </c>
      <c r="K163" t="s">
        <v>33</v>
      </c>
      <c r="L163" t="s">
        <v>17</v>
      </c>
      <c r="M163" t="s">
        <v>34</v>
      </c>
      <c r="N163" t="s">
        <v>17</v>
      </c>
    </row>
    <row r="164" spans="1:15" x14ac:dyDescent="0.2">
      <c r="A164" t="s">
        <v>205</v>
      </c>
      <c r="B164" t="s">
        <v>30</v>
      </c>
      <c r="C164" t="s">
        <v>17</v>
      </c>
      <c r="D164" t="s">
        <v>18</v>
      </c>
      <c r="E164" t="s">
        <v>18</v>
      </c>
      <c r="F164" t="s">
        <v>18</v>
      </c>
      <c r="G164" t="s">
        <v>27</v>
      </c>
      <c r="I164" t="s">
        <v>17</v>
      </c>
      <c r="J164" t="s">
        <v>54</v>
      </c>
      <c r="K164" t="s">
        <v>49</v>
      </c>
      <c r="L164" t="s">
        <v>17</v>
      </c>
      <c r="M164" t="s">
        <v>56</v>
      </c>
      <c r="N164" t="s">
        <v>17</v>
      </c>
    </row>
    <row r="165" spans="1:15" x14ac:dyDescent="0.2">
      <c r="A165" t="s">
        <v>402</v>
      </c>
      <c r="B165" t="s">
        <v>30</v>
      </c>
      <c r="C165" t="s">
        <v>17</v>
      </c>
      <c r="D165" t="s">
        <v>18</v>
      </c>
      <c r="E165" t="s">
        <v>18</v>
      </c>
      <c r="F165" t="s">
        <v>18</v>
      </c>
      <c r="G165" t="s">
        <v>27</v>
      </c>
      <c r="I165" t="s">
        <v>17</v>
      </c>
      <c r="J165" t="s">
        <v>54</v>
      </c>
      <c r="K165" t="s">
        <v>49</v>
      </c>
      <c r="L165" t="s">
        <v>17</v>
      </c>
      <c r="M165" t="s">
        <v>23</v>
      </c>
      <c r="N165" t="s">
        <v>24</v>
      </c>
    </row>
    <row r="166" spans="1:15" x14ac:dyDescent="0.2">
      <c r="A166" t="s">
        <v>114</v>
      </c>
      <c r="B166" t="s">
        <v>30</v>
      </c>
      <c r="C166" t="s">
        <v>17</v>
      </c>
      <c r="D166" t="s">
        <v>18</v>
      </c>
      <c r="E166" t="s">
        <v>18</v>
      </c>
      <c r="F166" t="s">
        <v>18</v>
      </c>
      <c r="G166" t="s">
        <v>27</v>
      </c>
      <c r="I166" t="s">
        <v>17</v>
      </c>
      <c r="J166" t="s">
        <v>54</v>
      </c>
      <c r="K166" t="s">
        <v>63</v>
      </c>
      <c r="L166" t="s">
        <v>17</v>
      </c>
      <c r="M166" t="s">
        <v>23</v>
      </c>
      <c r="N166" t="s">
        <v>28</v>
      </c>
    </row>
    <row r="167" spans="1:15" x14ac:dyDescent="0.2">
      <c r="A167" t="s">
        <v>139</v>
      </c>
      <c r="B167" t="s">
        <v>30</v>
      </c>
      <c r="C167" t="s">
        <v>17</v>
      </c>
      <c r="D167" t="s">
        <v>18</v>
      </c>
      <c r="E167" t="s">
        <v>18</v>
      </c>
      <c r="F167" t="s">
        <v>18</v>
      </c>
      <c r="G167" t="s">
        <v>27</v>
      </c>
      <c r="I167" t="s">
        <v>17</v>
      </c>
      <c r="J167" t="s">
        <v>54</v>
      </c>
      <c r="K167" t="s">
        <v>63</v>
      </c>
      <c r="L167" t="s">
        <v>17</v>
      </c>
      <c r="M167" t="s">
        <v>34</v>
      </c>
      <c r="N167" t="s">
        <v>28</v>
      </c>
    </row>
    <row r="168" spans="1:15" x14ac:dyDescent="0.2">
      <c r="A168" t="s">
        <v>331</v>
      </c>
      <c r="B168" t="s">
        <v>30</v>
      </c>
      <c r="C168" t="s">
        <v>17</v>
      </c>
      <c r="D168" t="s">
        <v>18</v>
      </c>
      <c r="E168" t="s">
        <v>18</v>
      </c>
      <c r="F168" t="s">
        <v>18</v>
      </c>
      <c r="G168" t="s">
        <v>27</v>
      </c>
      <c r="I168" t="s">
        <v>17</v>
      </c>
      <c r="J168" t="s">
        <v>54</v>
      </c>
      <c r="K168" t="s">
        <v>22</v>
      </c>
      <c r="L168" t="s">
        <v>17</v>
      </c>
      <c r="M168" t="s">
        <v>41</v>
      </c>
      <c r="N168" t="s">
        <v>24</v>
      </c>
    </row>
    <row r="169" spans="1:15" x14ac:dyDescent="0.2">
      <c r="A169" t="s">
        <v>240</v>
      </c>
      <c r="B169" t="s">
        <v>30</v>
      </c>
      <c r="C169" t="s">
        <v>17</v>
      </c>
      <c r="D169" t="s">
        <v>18</v>
      </c>
      <c r="E169" t="s">
        <v>19</v>
      </c>
      <c r="F169" t="s">
        <v>92</v>
      </c>
      <c r="G169" t="s">
        <v>27</v>
      </c>
      <c r="I169" t="s">
        <v>17</v>
      </c>
      <c r="J169" t="s">
        <v>54</v>
      </c>
      <c r="K169" t="s">
        <v>241</v>
      </c>
      <c r="L169" t="s">
        <v>17</v>
      </c>
      <c r="M169" t="s">
        <v>242</v>
      </c>
      <c r="N169" t="s">
        <v>17</v>
      </c>
      <c r="O169" t="s">
        <v>243</v>
      </c>
    </row>
    <row r="170" spans="1:15" x14ac:dyDescent="0.2">
      <c r="A170" t="s">
        <v>439</v>
      </c>
      <c r="B170" t="s">
        <v>38</v>
      </c>
      <c r="C170" t="s">
        <v>17</v>
      </c>
      <c r="D170" t="s">
        <v>18</v>
      </c>
      <c r="E170" t="s">
        <v>19</v>
      </c>
      <c r="F170" t="s">
        <v>19</v>
      </c>
      <c r="G170" t="s">
        <v>40</v>
      </c>
      <c r="I170" t="s">
        <v>17</v>
      </c>
      <c r="J170" t="s">
        <v>54</v>
      </c>
      <c r="K170" t="s">
        <v>33</v>
      </c>
      <c r="L170" t="s">
        <v>17</v>
      </c>
      <c r="M170" t="s">
        <v>440</v>
      </c>
      <c r="N170" t="s">
        <v>28</v>
      </c>
    </row>
    <row r="171" spans="1:15" x14ac:dyDescent="0.2">
      <c r="A171" t="s">
        <v>97</v>
      </c>
      <c r="B171" t="s">
        <v>38</v>
      </c>
      <c r="C171" t="s">
        <v>17</v>
      </c>
      <c r="D171" t="s">
        <v>18</v>
      </c>
      <c r="E171" t="s">
        <v>18</v>
      </c>
      <c r="F171" t="s">
        <v>18</v>
      </c>
      <c r="G171" t="s">
        <v>17</v>
      </c>
      <c r="H171" t="s">
        <v>20</v>
      </c>
      <c r="I171" t="s">
        <v>17</v>
      </c>
      <c r="J171" t="s">
        <v>54</v>
      </c>
      <c r="K171" t="s">
        <v>22</v>
      </c>
      <c r="L171" t="s">
        <v>17</v>
      </c>
      <c r="M171" t="s">
        <v>23</v>
      </c>
      <c r="N171" t="s">
        <v>24</v>
      </c>
    </row>
    <row r="172" spans="1:15" x14ac:dyDescent="0.2">
      <c r="A172" t="s">
        <v>181</v>
      </c>
      <c r="B172" t="s">
        <v>30</v>
      </c>
      <c r="C172" t="s">
        <v>17</v>
      </c>
      <c r="D172" t="s">
        <v>18</v>
      </c>
      <c r="E172" t="s">
        <v>18</v>
      </c>
      <c r="F172" t="s">
        <v>19</v>
      </c>
      <c r="G172" t="s">
        <v>27</v>
      </c>
      <c r="I172" t="s">
        <v>17</v>
      </c>
      <c r="J172" t="s">
        <v>20</v>
      </c>
      <c r="K172" t="s">
        <v>33</v>
      </c>
      <c r="L172" t="s">
        <v>17</v>
      </c>
      <c r="M172" t="s">
        <v>34</v>
      </c>
      <c r="N172" t="s">
        <v>17</v>
      </c>
    </row>
    <row r="173" spans="1:15" x14ac:dyDescent="0.2">
      <c r="A173" t="s">
        <v>369</v>
      </c>
      <c r="B173" t="s">
        <v>26</v>
      </c>
      <c r="C173" t="s">
        <v>17</v>
      </c>
      <c r="D173" t="s">
        <v>18</v>
      </c>
      <c r="E173" t="s">
        <v>328</v>
      </c>
      <c r="F173" s="6" t="s">
        <v>370</v>
      </c>
      <c r="G173" t="s">
        <v>27</v>
      </c>
      <c r="I173" t="s">
        <v>17</v>
      </c>
      <c r="J173" t="s">
        <v>20</v>
      </c>
      <c r="K173" t="s">
        <v>49</v>
      </c>
      <c r="L173" t="s">
        <v>17</v>
      </c>
      <c r="M173" t="s">
        <v>56</v>
      </c>
      <c r="N173" t="s">
        <v>24</v>
      </c>
    </row>
    <row r="174" spans="1:15" x14ac:dyDescent="0.2">
      <c r="A174" t="s">
        <v>196</v>
      </c>
      <c r="B174" t="s">
        <v>38</v>
      </c>
      <c r="C174" t="s">
        <v>17</v>
      </c>
      <c r="D174" t="s">
        <v>18</v>
      </c>
      <c r="E174" t="s">
        <v>19</v>
      </c>
      <c r="F174" t="s">
        <v>18</v>
      </c>
      <c r="G174" t="s">
        <v>27</v>
      </c>
      <c r="I174" t="s">
        <v>17</v>
      </c>
      <c r="J174" t="s">
        <v>20</v>
      </c>
      <c r="K174" t="s">
        <v>63</v>
      </c>
      <c r="L174" t="s">
        <v>17</v>
      </c>
      <c r="M174" t="s">
        <v>34</v>
      </c>
      <c r="N174" t="s">
        <v>17</v>
      </c>
      <c r="O174" t="s">
        <v>197</v>
      </c>
    </row>
    <row r="175" spans="1:15" x14ac:dyDescent="0.2">
      <c r="A175" t="s">
        <v>42</v>
      </c>
      <c r="B175" t="s">
        <v>38</v>
      </c>
      <c r="C175" t="s">
        <v>17</v>
      </c>
      <c r="D175" t="s">
        <v>18</v>
      </c>
      <c r="E175" t="s">
        <v>18</v>
      </c>
      <c r="F175" t="s">
        <v>18</v>
      </c>
      <c r="G175" t="s">
        <v>27</v>
      </c>
      <c r="I175" t="s">
        <v>17</v>
      </c>
      <c r="J175" t="s">
        <v>20</v>
      </c>
      <c r="K175" t="s">
        <v>43</v>
      </c>
      <c r="L175" t="s">
        <v>17</v>
      </c>
      <c r="M175" t="s">
        <v>34</v>
      </c>
      <c r="N175" t="s">
        <v>17</v>
      </c>
    </row>
    <row r="176" spans="1:15" x14ac:dyDescent="0.2">
      <c r="A176" t="s">
        <v>101</v>
      </c>
      <c r="B176" t="s">
        <v>38</v>
      </c>
      <c r="C176" t="s">
        <v>17</v>
      </c>
      <c r="D176" t="s">
        <v>18</v>
      </c>
      <c r="E176" t="s">
        <v>18</v>
      </c>
      <c r="F176" t="s">
        <v>18</v>
      </c>
      <c r="G176" t="s">
        <v>27</v>
      </c>
      <c r="I176" t="s">
        <v>17</v>
      </c>
      <c r="J176" t="s">
        <v>20</v>
      </c>
      <c r="K176" t="s">
        <v>74</v>
      </c>
      <c r="L176" t="s">
        <v>17</v>
      </c>
      <c r="M176" t="s">
        <v>56</v>
      </c>
      <c r="N176" t="s">
        <v>24</v>
      </c>
    </row>
    <row r="177" spans="1:16" x14ac:dyDescent="0.2">
      <c r="A177" t="s">
        <v>490</v>
      </c>
      <c r="B177" t="s">
        <v>324</v>
      </c>
      <c r="C177" t="s">
        <v>17</v>
      </c>
      <c r="D177" t="s">
        <v>18</v>
      </c>
      <c r="E177" t="s">
        <v>18</v>
      </c>
      <c r="F177" t="s">
        <v>18</v>
      </c>
      <c r="G177" t="s">
        <v>27</v>
      </c>
      <c r="I177" t="s">
        <v>17</v>
      </c>
      <c r="J177" t="s">
        <v>20</v>
      </c>
      <c r="K177" t="s">
        <v>93</v>
      </c>
      <c r="L177" t="s">
        <v>17</v>
      </c>
      <c r="M177" t="s">
        <v>56</v>
      </c>
      <c r="N177" t="s">
        <v>17</v>
      </c>
    </row>
    <row r="178" spans="1:16" x14ac:dyDescent="0.2">
      <c r="A178" t="s">
        <v>25</v>
      </c>
      <c r="B178" t="s">
        <v>26</v>
      </c>
      <c r="C178" t="s">
        <v>17</v>
      </c>
      <c r="D178" t="s">
        <v>18</v>
      </c>
      <c r="E178" t="s">
        <v>18</v>
      </c>
      <c r="F178" t="s">
        <v>18</v>
      </c>
      <c r="G178" t="s">
        <v>27</v>
      </c>
      <c r="I178" t="s">
        <v>17</v>
      </c>
      <c r="J178" t="s">
        <v>20</v>
      </c>
      <c r="K178" t="s">
        <v>22</v>
      </c>
      <c r="L178" t="s">
        <v>17</v>
      </c>
      <c r="M178" t="s">
        <v>23</v>
      </c>
      <c r="N178" t="s">
        <v>28</v>
      </c>
    </row>
    <row r="179" spans="1:16" x14ac:dyDescent="0.2">
      <c r="A179" t="s">
        <v>110</v>
      </c>
      <c r="B179" t="s">
        <v>30</v>
      </c>
      <c r="C179" t="s">
        <v>17</v>
      </c>
      <c r="D179" t="s">
        <v>18</v>
      </c>
      <c r="E179" t="s">
        <v>18</v>
      </c>
      <c r="F179" t="s">
        <v>18</v>
      </c>
      <c r="G179" t="s">
        <v>27</v>
      </c>
      <c r="I179" t="s">
        <v>17</v>
      </c>
      <c r="J179" t="s">
        <v>20</v>
      </c>
      <c r="K179" t="s">
        <v>33</v>
      </c>
      <c r="L179" t="s">
        <v>17</v>
      </c>
      <c r="M179" t="s">
        <v>58</v>
      </c>
      <c r="N179" t="s">
        <v>17</v>
      </c>
    </row>
    <row r="180" spans="1:16" x14ac:dyDescent="0.2">
      <c r="A180" t="s">
        <v>237</v>
      </c>
      <c r="B180" t="s">
        <v>30</v>
      </c>
      <c r="C180" t="s">
        <v>17</v>
      </c>
      <c r="D180" t="s">
        <v>18</v>
      </c>
      <c r="E180" t="s">
        <v>18</v>
      </c>
      <c r="F180" t="s">
        <v>18</v>
      </c>
      <c r="G180" t="s">
        <v>27</v>
      </c>
      <c r="I180" t="s">
        <v>17</v>
      </c>
      <c r="J180" t="s">
        <v>20</v>
      </c>
      <c r="K180" t="s">
        <v>33</v>
      </c>
      <c r="L180" t="s">
        <v>17</v>
      </c>
      <c r="M180" t="s">
        <v>67</v>
      </c>
      <c r="N180" t="s">
        <v>28</v>
      </c>
    </row>
    <row r="181" spans="1:16" x14ac:dyDescent="0.2">
      <c r="A181" t="s">
        <v>128</v>
      </c>
      <c r="B181" t="s">
        <v>30</v>
      </c>
      <c r="C181" t="s">
        <v>17</v>
      </c>
      <c r="D181" t="s">
        <v>18</v>
      </c>
      <c r="E181" t="s">
        <v>18</v>
      </c>
      <c r="F181" t="s">
        <v>18</v>
      </c>
      <c r="G181" t="s">
        <v>27</v>
      </c>
      <c r="I181" t="s">
        <v>17</v>
      </c>
      <c r="J181" t="s">
        <v>20</v>
      </c>
      <c r="K181" t="s">
        <v>55</v>
      </c>
      <c r="L181" t="s">
        <v>17</v>
      </c>
      <c r="M181" t="s">
        <v>41</v>
      </c>
      <c r="N181" t="s">
        <v>17</v>
      </c>
    </row>
    <row r="182" spans="1:16" x14ac:dyDescent="0.2">
      <c r="A182" t="s">
        <v>112</v>
      </c>
      <c r="B182" t="s">
        <v>38</v>
      </c>
      <c r="C182" t="s">
        <v>17</v>
      </c>
      <c r="D182" t="s">
        <v>18</v>
      </c>
      <c r="E182" t="s">
        <v>18</v>
      </c>
      <c r="F182" t="s">
        <v>92</v>
      </c>
      <c r="G182" t="s">
        <v>27</v>
      </c>
      <c r="I182" t="s">
        <v>17</v>
      </c>
      <c r="J182" t="s">
        <v>20</v>
      </c>
      <c r="K182" t="s">
        <v>33</v>
      </c>
      <c r="L182" t="s">
        <v>17</v>
      </c>
      <c r="M182" t="s">
        <v>34</v>
      </c>
      <c r="N182" t="s">
        <v>28</v>
      </c>
    </row>
    <row r="183" spans="1:16" x14ac:dyDescent="0.2">
      <c r="A183" t="s">
        <v>126</v>
      </c>
      <c r="B183" t="s">
        <v>38</v>
      </c>
      <c r="C183" t="s">
        <v>17</v>
      </c>
      <c r="D183" t="s">
        <v>18</v>
      </c>
      <c r="E183" t="s">
        <v>18</v>
      </c>
      <c r="F183" t="s">
        <v>92</v>
      </c>
      <c r="G183" t="s">
        <v>27</v>
      </c>
      <c r="I183" t="s">
        <v>17</v>
      </c>
      <c r="J183" t="s">
        <v>20</v>
      </c>
      <c r="K183" t="s">
        <v>49</v>
      </c>
      <c r="L183" t="s">
        <v>17</v>
      </c>
      <c r="M183" t="s">
        <v>23</v>
      </c>
      <c r="N183" t="s">
        <v>17</v>
      </c>
    </row>
    <row r="184" spans="1:16" x14ac:dyDescent="0.2">
      <c r="A184" t="s">
        <v>338</v>
      </c>
      <c r="B184" t="s">
        <v>38</v>
      </c>
      <c r="C184" t="s">
        <v>17</v>
      </c>
      <c r="D184" t="s">
        <v>18</v>
      </c>
      <c r="E184" t="s">
        <v>18</v>
      </c>
      <c r="F184" t="s">
        <v>18</v>
      </c>
      <c r="G184" t="s">
        <v>17</v>
      </c>
      <c r="H184" t="s">
        <v>32</v>
      </c>
      <c r="I184" t="s">
        <v>17</v>
      </c>
      <c r="J184" t="s">
        <v>20</v>
      </c>
      <c r="K184" t="s">
        <v>339</v>
      </c>
      <c r="L184" t="s">
        <v>17</v>
      </c>
      <c r="M184" t="s">
        <v>67</v>
      </c>
      <c r="N184" t="s">
        <v>24</v>
      </c>
    </row>
    <row r="185" spans="1:16" x14ac:dyDescent="0.2">
      <c r="A185" t="s">
        <v>459</v>
      </c>
      <c r="B185" t="s">
        <v>38</v>
      </c>
      <c r="C185" t="s">
        <v>17</v>
      </c>
      <c r="D185" t="s">
        <v>18</v>
      </c>
      <c r="E185" t="s">
        <v>18</v>
      </c>
      <c r="F185" t="s">
        <v>18</v>
      </c>
      <c r="G185" t="s">
        <v>17</v>
      </c>
      <c r="H185" t="s">
        <v>32</v>
      </c>
      <c r="I185" t="s">
        <v>17</v>
      </c>
      <c r="J185" t="s">
        <v>20</v>
      </c>
      <c r="K185" t="s">
        <v>55</v>
      </c>
      <c r="L185" t="s">
        <v>17</v>
      </c>
      <c r="M185" t="s">
        <v>41</v>
      </c>
      <c r="N185" t="s">
        <v>28</v>
      </c>
      <c r="O185" t="s">
        <v>460</v>
      </c>
    </row>
    <row r="186" spans="1:16" x14ac:dyDescent="0.2">
      <c r="A186" t="s">
        <v>378</v>
      </c>
      <c r="B186" t="s">
        <v>38</v>
      </c>
      <c r="C186" t="s">
        <v>17</v>
      </c>
      <c r="D186" t="s">
        <v>18</v>
      </c>
      <c r="E186" t="s">
        <v>19</v>
      </c>
      <c r="F186" t="s">
        <v>19</v>
      </c>
      <c r="G186" t="s">
        <v>17</v>
      </c>
      <c r="H186" t="s">
        <v>20</v>
      </c>
      <c r="I186" t="s">
        <v>17</v>
      </c>
      <c r="J186" t="s">
        <v>20</v>
      </c>
      <c r="K186" t="s">
        <v>63</v>
      </c>
      <c r="L186" t="s">
        <v>17</v>
      </c>
      <c r="M186" t="s">
        <v>23</v>
      </c>
      <c r="N186" t="s">
        <v>28</v>
      </c>
      <c r="O186" t="s">
        <v>379</v>
      </c>
    </row>
    <row r="187" spans="1:16" x14ac:dyDescent="0.2">
      <c r="A187" t="s">
        <v>376</v>
      </c>
      <c r="B187" t="s">
        <v>30</v>
      </c>
      <c r="C187" t="s">
        <v>17</v>
      </c>
      <c r="D187" t="s">
        <v>18</v>
      </c>
      <c r="E187" t="s">
        <v>18</v>
      </c>
      <c r="F187" t="s">
        <v>18</v>
      </c>
      <c r="I187" t="s">
        <v>17</v>
      </c>
      <c r="J187" t="s">
        <v>20</v>
      </c>
      <c r="K187" t="s">
        <v>63</v>
      </c>
      <c r="L187" t="s">
        <v>17</v>
      </c>
      <c r="M187" t="s">
        <v>58</v>
      </c>
      <c r="N187" t="s">
        <v>17</v>
      </c>
      <c r="O187" t="s">
        <v>377</v>
      </c>
    </row>
    <row r="188" spans="1:16" x14ac:dyDescent="0.2">
      <c r="A188" t="s">
        <v>220</v>
      </c>
      <c r="B188" t="s">
        <v>38</v>
      </c>
      <c r="C188" t="s">
        <v>17</v>
      </c>
      <c r="D188" t="s">
        <v>18</v>
      </c>
      <c r="E188" t="s">
        <v>18</v>
      </c>
      <c r="F188" t="s">
        <v>18</v>
      </c>
      <c r="G188" t="s">
        <v>17</v>
      </c>
      <c r="H188" t="s">
        <v>32</v>
      </c>
      <c r="I188" t="s">
        <v>17</v>
      </c>
      <c r="J188" t="s">
        <v>21</v>
      </c>
      <c r="K188" t="s">
        <v>49</v>
      </c>
      <c r="M188" t="s">
        <v>221</v>
      </c>
      <c r="N188" t="s">
        <v>24</v>
      </c>
      <c r="O188" t="s">
        <v>222</v>
      </c>
    </row>
    <row r="189" spans="1:16" x14ac:dyDescent="0.2">
      <c r="A189" t="s">
        <v>88</v>
      </c>
      <c r="B189" t="s">
        <v>38</v>
      </c>
      <c r="C189" t="s">
        <v>17</v>
      </c>
      <c r="D189" t="s">
        <v>18</v>
      </c>
      <c r="E189" t="s">
        <v>18</v>
      </c>
      <c r="F189" t="s">
        <v>18</v>
      </c>
      <c r="G189" t="s">
        <v>82</v>
      </c>
      <c r="I189" t="s">
        <v>17</v>
      </c>
      <c r="J189" t="s">
        <v>54</v>
      </c>
      <c r="K189" t="s">
        <v>89</v>
      </c>
      <c r="M189" t="s">
        <v>41</v>
      </c>
      <c r="N189" t="s">
        <v>35</v>
      </c>
      <c r="O189" t="s">
        <v>90</v>
      </c>
    </row>
    <row r="190" spans="1:16" x14ac:dyDescent="0.2">
      <c r="G190" s="10"/>
      <c r="H190" s="10"/>
      <c r="I190" s="10"/>
      <c r="J190" s="10"/>
      <c r="K190" s="10"/>
      <c r="L190" s="10"/>
      <c r="M190" s="10"/>
      <c r="N190" s="10"/>
      <c r="O190" s="10"/>
      <c r="P190" s="10"/>
    </row>
    <row r="191" spans="1:16" x14ac:dyDescent="0.2">
      <c r="G191" s="10"/>
      <c r="H191" s="10"/>
      <c r="I191" s="10"/>
      <c r="J191" s="10"/>
      <c r="K191" s="10"/>
      <c r="L191" s="10"/>
      <c r="M191" s="10"/>
      <c r="N191" s="10"/>
      <c r="O191" s="10"/>
      <c r="P191" s="10"/>
    </row>
    <row r="192" spans="1:16" x14ac:dyDescent="0.2">
      <c r="A192" t="s">
        <v>566</v>
      </c>
      <c r="B192" t="s">
        <v>558</v>
      </c>
      <c r="C192">
        <v>74</v>
      </c>
    </row>
    <row r="193" spans="1:16" x14ac:dyDescent="0.2">
      <c r="A193" t="s">
        <v>578</v>
      </c>
      <c r="B193" t="s">
        <v>565</v>
      </c>
      <c r="C193">
        <v>70</v>
      </c>
    </row>
    <row r="194" spans="1:16" x14ac:dyDescent="0.2">
      <c r="A194" t="s">
        <v>579</v>
      </c>
      <c r="B194" t="s">
        <v>585</v>
      </c>
      <c r="C194">
        <v>21</v>
      </c>
      <c r="P194" s="10"/>
    </row>
    <row r="195" spans="1:16" x14ac:dyDescent="0.2">
      <c r="A195" t="s">
        <v>580</v>
      </c>
      <c r="B195" t="s">
        <v>560</v>
      </c>
      <c r="C195">
        <v>10</v>
      </c>
      <c r="P195" s="10"/>
    </row>
    <row r="196" spans="1:16" x14ac:dyDescent="0.2">
      <c r="B196" t="s">
        <v>561</v>
      </c>
      <c r="C196">
        <v>7</v>
      </c>
      <c r="P196" s="10"/>
    </row>
    <row r="197" spans="1:16" x14ac:dyDescent="0.2">
      <c r="B197" t="s">
        <v>562</v>
      </c>
      <c r="C197">
        <v>3</v>
      </c>
      <c r="G197" s="10"/>
      <c r="H197" s="10"/>
      <c r="I197" s="10"/>
      <c r="J197" s="10"/>
      <c r="K197" s="10"/>
      <c r="L197" s="10"/>
      <c r="M197" s="10"/>
      <c r="N197" s="10"/>
      <c r="O197" s="10"/>
      <c r="P197" s="10"/>
    </row>
    <row r="198" spans="1:16" x14ac:dyDescent="0.2">
      <c r="B198" t="s">
        <v>563</v>
      </c>
      <c r="C198">
        <v>3</v>
      </c>
      <c r="G198" s="10"/>
      <c r="H198" s="10"/>
      <c r="I198" s="10"/>
      <c r="J198" s="10"/>
      <c r="K198" s="10"/>
      <c r="L198" s="10"/>
      <c r="M198" s="10"/>
      <c r="N198" s="10"/>
      <c r="O198" s="10"/>
      <c r="P198" s="10"/>
    </row>
    <row r="199" spans="1:16" x14ac:dyDescent="0.2">
      <c r="B199" t="s">
        <v>564</v>
      </c>
      <c r="C199">
        <v>0</v>
      </c>
      <c r="G199" s="10"/>
      <c r="H199" s="10"/>
      <c r="I199" s="10"/>
      <c r="J199" s="10"/>
      <c r="K199" s="10"/>
      <c r="L199" s="10"/>
      <c r="M199" s="10"/>
      <c r="N199" s="10"/>
      <c r="O199" s="10"/>
      <c r="P199" s="10"/>
    </row>
    <row r="200" spans="1:16" x14ac:dyDescent="0.2">
      <c r="C200">
        <f>SUM(C192:C199)</f>
        <v>188</v>
      </c>
      <c r="G200" s="10"/>
      <c r="H200" s="10"/>
      <c r="I200" s="10"/>
      <c r="J200" s="10"/>
      <c r="K200" s="10"/>
      <c r="L200" s="10"/>
      <c r="M200" s="10"/>
      <c r="N200" s="10"/>
      <c r="O200" s="10"/>
      <c r="P200" s="10"/>
    </row>
    <row r="201" spans="1:16" x14ac:dyDescent="0.2">
      <c r="G201" s="10"/>
      <c r="H201" s="10"/>
      <c r="I201" s="10"/>
      <c r="J201" s="10"/>
      <c r="K201" s="10"/>
      <c r="L201" s="10"/>
      <c r="M201" s="10"/>
      <c r="N201" s="10"/>
      <c r="O201" s="10"/>
      <c r="P201" s="10"/>
    </row>
    <row r="202" spans="1:16" x14ac:dyDescent="0.2">
      <c r="A202" t="s">
        <v>567</v>
      </c>
      <c r="B202" t="s">
        <v>19</v>
      </c>
      <c r="C202">
        <v>25</v>
      </c>
      <c r="G202" s="10"/>
      <c r="H202" s="10"/>
      <c r="I202" s="10"/>
      <c r="J202" s="10"/>
      <c r="K202" s="10"/>
      <c r="L202" s="10"/>
      <c r="M202" s="10"/>
      <c r="N202" s="10"/>
      <c r="O202" s="10"/>
      <c r="P202" s="10"/>
    </row>
    <row r="203" spans="1:16" x14ac:dyDescent="0.2">
      <c r="A203" s="17" t="s">
        <v>576</v>
      </c>
      <c r="B203" t="s">
        <v>18</v>
      </c>
      <c r="C203">
        <v>151</v>
      </c>
      <c r="G203" s="10"/>
      <c r="H203" s="10"/>
      <c r="I203" s="10"/>
      <c r="J203" s="10"/>
      <c r="K203" s="10"/>
      <c r="L203" s="10"/>
      <c r="M203" s="10"/>
      <c r="N203" s="10"/>
      <c r="O203" s="10"/>
      <c r="P203" s="10"/>
    </row>
    <row r="204" spans="1:16" x14ac:dyDescent="0.2">
      <c r="A204" s="17" t="s">
        <v>569</v>
      </c>
      <c r="B204" t="s">
        <v>574</v>
      </c>
      <c r="C204">
        <v>0</v>
      </c>
      <c r="G204" s="10"/>
      <c r="H204" s="10"/>
      <c r="I204" s="10"/>
      <c r="J204" s="10"/>
      <c r="K204" s="10"/>
      <c r="L204" s="10"/>
      <c r="M204" s="10"/>
      <c r="N204" s="10"/>
      <c r="O204" s="10"/>
      <c r="P204" s="10"/>
    </row>
    <row r="205" spans="1:16" x14ac:dyDescent="0.2">
      <c r="A205" s="17" t="s">
        <v>577</v>
      </c>
      <c r="B205" t="s">
        <v>571</v>
      </c>
      <c r="C205">
        <v>9</v>
      </c>
      <c r="G205" s="10"/>
      <c r="H205" s="10"/>
      <c r="I205" s="10"/>
      <c r="J205" s="10"/>
      <c r="K205" s="10"/>
      <c r="L205" s="10"/>
      <c r="M205" s="10"/>
      <c r="N205" s="10"/>
      <c r="O205" s="10"/>
      <c r="P205" s="10"/>
    </row>
    <row r="206" spans="1:16" x14ac:dyDescent="0.2">
      <c r="B206" t="s">
        <v>120</v>
      </c>
      <c r="C206">
        <v>0</v>
      </c>
      <c r="G206" s="10"/>
      <c r="H206" s="10"/>
      <c r="I206" s="10"/>
      <c r="J206" s="10"/>
      <c r="K206" s="10"/>
      <c r="L206" s="10"/>
      <c r="M206" s="10"/>
      <c r="N206" s="10"/>
      <c r="O206" s="10"/>
      <c r="P206" s="10"/>
    </row>
    <row r="207" spans="1:16" x14ac:dyDescent="0.2">
      <c r="B207" t="s">
        <v>572</v>
      </c>
      <c r="C207">
        <v>3</v>
      </c>
      <c r="G207" s="10"/>
      <c r="H207" s="10"/>
      <c r="I207" s="10"/>
      <c r="J207" s="10"/>
      <c r="K207" s="10"/>
      <c r="L207" s="10"/>
      <c r="M207" s="10"/>
      <c r="N207" s="10"/>
      <c r="O207" s="10"/>
      <c r="P207" s="10"/>
    </row>
    <row r="208" spans="1:16" x14ac:dyDescent="0.2">
      <c r="B208" s="5" t="s">
        <v>573</v>
      </c>
      <c r="C208">
        <f>SUM(C202:C207)</f>
        <v>188</v>
      </c>
      <c r="G208" s="10"/>
      <c r="H208" s="10"/>
      <c r="I208" s="10"/>
      <c r="J208" s="10"/>
      <c r="K208" s="10"/>
      <c r="L208" s="10"/>
      <c r="M208" s="10"/>
      <c r="N208" s="10"/>
      <c r="O208" s="10"/>
      <c r="P208" s="10"/>
    </row>
    <row r="209" spans="1:16" x14ac:dyDescent="0.2">
      <c r="G209" s="10"/>
      <c r="H209" s="10"/>
      <c r="I209" s="10"/>
      <c r="J209" s="10"/>
      <c r="K209" s="10"/>
      <c r="L209" s="10"/>
      <c r="M209" s="10"/>
      <c r="N209" s="10"/>
      <c r="O209" s="10"/>
      <c r="P209" s="10"/>
    </row>
    <row r="210" spans="1:16" x14ac:dyDescent="0.2">
      <c r="A210" s="24" t="s">
        <v>568</v>
      </c>
      <c r="B210" s="24" t="s">
        <v>19</v>
      </c>
      <c r="C210" s="24">
        <v>30</v>
      </c>
      <c r="D210" s="23"/>
      <c r="G210" s="10"/>
      <c r="H210" s="10"/>
      <c r="I210" s="10"/>
      <c r="J210" s="10"/>
      <c r="K210" s="10"/>
      <c r="L210" s="10"/>
      <c r="M210" s="10"/>
      <c r="N210" s="10"/>
      <c r="O210" s="10"/>
      <c r="P210" s="10"/>
    </row>
    <row r="211" spans="1:16" x14ac:dyDescent="0.2">
      <c r="A211" s="24" t="s">
        <v>576</v>
      </c>
      <c r="B211" s="24" t="s">
        <v>18</v>
      </c>
      <c r="C211" s="24">
        <v>92</v>
      </c>
      <c r="D211" s="23"/>
      <c r="G211" s="10"/>
      <c r="H211" s="10"/>
      <c r="I211" s="10"/>
      <c r="J211" s="10"/>
      <c r="K211" s="10"/>
      <c r="L211" s="10"/>
      <c r="M211" s="10"/>
      <c r="N211" s="10"/>
      <c r="O211" s="10"/>
      <c r="P211" s="10"/>
    </row>
    <row r="212" spans="1:16" x14ac:dyDescent="0.2">
      <c r="A212" s="24" t="s">
        <v>570</v>
      </c>
      <c r="B212" s="24" t="s">
        <v>574</v>
      </c>
      <c r="C212" s="24">
        <v>12</v>
      </c>
      <c r="D212" s="23"/>
      <c r="G212" s="10"/>
      <c r="H212" s="10"/>
      <c r="I212" s="10"/>
      <c r="J212" s="10"/>
      <c r="K212" s="10"/>
      <c r="L212" s="10"/>
      <c r="M212" s="10"/>
      <c r="N212" s="10"/>
      <c r="O212" s="10"/>
      <c r="P212" s="10"/>
    </row>
    <row r="213" spans="1:16" x14ac:dyDescent="0.2">
      <c r="A213" s="24" t="s">
        <v>577</v>
      </c>
      <c r="B213" s="24" t="s">
        <v>571</v>
      </c>
      <c r="C213" s="24">
        <v>8</v>
      </c>
      <c r="D213" s="23"/>
      <c r="G213" s="10"/>
      <c r="H213" s="10"/>
      <c r="I213" s="10"/>
      <c r="J213" s="10"/>
      <c r="K213" s="10"/>
      <c r="L213" s="10"/>
      <c r="M213" s="10"/>
      <c r="N213" s="10"/>
      <c r="O213" s="10"/>
      <c r="P213" s="10"/>
    </row>
    <row r="214" spans="1:16" x14ac:dyDescent="0.2">
      <c r="A214" s="24"/>
      <c r="B214" s="24" t="s">
        <v>120</v>
      </c>
      <c r="C214" s="24">
        <v>16</v>
      </c>
      <c r="D214" s="23"/>
      <c r="G214" s="10"/>
      <c r="H214" s="10"/>
      <c r="I214" s="10"/>
      <c r="J214" s="10"/>
      <c r="K214" s="10"/>
      <c r="L214" s="10"/>
      <c r="M214" s="10"/>
      <c r="N214" s="10"/>
      <c r="O214" s="10"/>
      <c r="P214" s="10"/>
    </row>
    <row r="215" spans="1:16" x14ac:dyDescent="0.2">
      <c r="A215" s="24"/>
      <c r="B215" s="24" t="s">
        <v>572</v>
      </c>
      <c r="C215" s="24">
        <v>30</v>
      </c>
      <c r="D215" s="23"/>
    </row>
    <row r="216" spans="1:16" x14ac:dyDescent="0.2">
      <c r="A216" s="24"/>
      <c r="B216" s="25" t="s">
        <v>573</v>
      </c>
      <c r="C216" s="24">
        <f>SUM(C210:C215)</f>
        <v>188</v>
      </c>
      <c r="D216" s="23"/>
    </row>
    <row r="218" spans="1:16" ht="20" x14ac:dyDescent="0.2">
      <c r="A218" s="26" t="s">
        <v>6</v>
      </c>
    </row>
    <row r="219" spans="1:16" x14ac:dyDescent="0.2">
      <c r="F219" s="7" t="s">
        <v>587</v>
      </c>
      <c r="G219" s="6" t="s">
        <v>586</v>
      </c>
      <c r="I219" s="31"/>
      <c r="J219" s="31"/>
      <c r="K219" s="7" t="s">
        <v>587</v>
      </c>
      <c r="L219" s="6" t="s">
        <v>586</v>
      </c>
    </row>
    <row r="220" spans="1:16" x14ac:dyDescent="0.2">
      <c r="B220" t="s">
        <v>17</v>
      </c>
      <c r="D220" s="19"/>
      <c r="F220">
        <v>25</v>
      </c>
      <c r="G220" s="4">
        <f>F220/187</f>
        <v>0.13368983957219252</v>
      </c>
      <c r="I220" s="31"/>
      <c r="J220" s="40" t="s">
        <v>17</v>
      </c>
      <c r="K220">
        <v>25</v>
      </c>
      <c r="L220" s="42">
        <f>K220/42</f>
        <v>0.59523809523809523</v>
      </c>
    </row>
    <row r="221" spans="1:16" x14ac:dyDescent="0.2">
      <c r="B221" t="s">
        <v>82</v>
      </c>
      <c r="D221" s="19"/>
      <c r="F221">
        <v>3</v>
      </c>
      <c r="G221" s="4">
        <f t="shared" ref="G221:G225" si="0">F221/187</f>
        <v>1.6042780748663103E-2</v>
      </c>
      <c r="I221" s="31"/>
      <c r="J221" s="40" t="s">
        <v>82</v>
      </c>
      <c r="K221">
        <v>3</v>
      </c>
      <c r="L221" s="42">
        <f t="shared" ref="L221:L224" si="1">K221/42</f>
        <v>7.1428571428571425E-2</v>
      </c>
    </row>
    <row r="222" spans="1:16" x14ac:dyDescent="0.2">
      <c r="B222" t="s">
        <v>591</v>
      </c>
      <c r="D222" s="19"/>
      <c r="F222">
        <v>6</v>
      </c>
      <c r="G222" s="4">
        <f t="shared" si="0"/>
        <v>3.2085561497326207E-2</v>
      </c>
      <c r="I222" s="31"/>
      <c r="J222" s="40" t="s">
        <v>85</v>
      </c>
      <c r="K222">
        <v>6</v>
      </c>
      <c r="L222" s="42">
        <f t="shared" si="1"/>
        <v>0.14285714285714285</v>
      </c>
    </row>
    <row r="223" spans="1:16" x14ac:dyDescent="0.2">
      <c r="B223" s="27" t="s">
        <v>40</v>
      </c>
      <c r="D223" s="19"/>
      <c r="F223">
        <v>8</v>
      </c>
      <c r="G223" s="4">
        <f t="shared" si="0"/>
        <v>4.2780748663101602E-2</v>
      </c>
      <c r="J223" s="41" t="s">
        <v>40</v>
      </c>
      <c r="K223">
        <v>8</v>
      </c>
      <c r="L223" s="42">
        <f t="shared" si="1"/>
        <v>0.19047619047619047</v>
      </c>
    </row>
    <row r="224" spans="1:16" x14ac:dyDescent="0.2">
      <c r="B224" s="27" t="s">
        <v>27</v>
      </c>
      <c r="D224" s="19"/>
      <c r="F224">
        <v>145</v>
      </c>
      <c r="G224" s="4">
        <f t="shared" si="0"/>
        <v>0.77540106951871657</v>
      </c>
      <c r="K224">
        <f>SUM(K220:K223)</f>
        <v>42</v>
      </c>
      <c r="L224" s="42">
        <f t="shared" si="1"/>
        <v>1</v>
      </c>
    </row>
    <row r="225" spans="1:12" x14ac:dyDescent="0.2">
      <c r="B225" s="5" t="s">
        <v>573</v>
      </c>
      <c r="D225" s="19"/>
      <c r="F225">
        <f>SUM(F220:F224)</f>
        <v>187</v>
      </c>
      <c r="G225" s="4">
        <f t="shared" si="0"/>
        <v>1</v>
      </c>
    </row>
    <row r="228" spans="1:12" ht="20" x14ac:dyDescent="0.2">
      <c r="A228" s="26" t="s">
        <v>7</v>
      </c>
    </row>
    <row r="230" spans="1:12" x14ac:dyDescent="0.2">
      <c r="C230" s="6" t="s">
        <v>586</v>
      </c>
      <c r="D230" s="7" t="s">
        <v>587</v>
      </c>
    </row>
    <row r="231" spans="1:12" x14ac:dyDescent="0.2">
      <c r="B231" s="33" t="s">
        <v>32</v>
      </c>
      <c r="C231" s="4">
        <f>D231/24</f>
        <v>0.5</v>
      </c>
      <c r="D231">
        <v>12</v>
      </c>
    </row>
    <row r="232" spans="1:12" x14ac:dyDescent="0.2">
      <c r="B232" s="33" t="s">
        <v>20</v>
      </c>
      <c r="C232" s="4">
        <f t="shared" ref="C232:C235" si="2">D232/24</f>
        <v>0.20833333333333334</v>
      </c>
      <c r="D232">
        <v>5</v>
      </c>
    </row>
    <row r="233" spans="1:12" x14ac:dyDescent="0.2">
      <c r="B233" s="33" t="s">
        <v>54</v>
      </c>
      <c r="C233" s="4">
        <f t="shared" si="2"/>
        <v>0.125</v>
      </c>
      <c r="D233">
        <v>3</v>
      </c>
    </row>
    <row r="234" spans="1:12" x14ac:dyDescent="0.2">
      <c r="B234" s="33" t="s">
        <v>21</v>
      </c>
      <c r="C234" s="4">
        <f t="shared" si="2"/>
        <v>0.16666666666666666</v>
      </c>
      <c r="D234">
        <v>4</v>
      </c>
    </row>
    <row r="235" spans="1:12" x14ac:dyDescent="0.2">
      <c r="C235" s="4">
        <f t="shared" si="2"/>
        <v>1</v>
      </c>
      <c r="D235">
        <f>SUM(D231:D234)</f>
        <v>24</v>
      </c>
    </row>
    <row r="236" spans="1:12" x14ac:dyDescent="0.2">
      <c r="C236" s="4"/>
    </row>
    <row r="237" spans="1:12" ht="20" x14ac:dyDescent="0.2">
      <c r="A237" s="26" t="s">
        <v>592</v>
      </c>
    </row>
    <row r="238" spans="1:12" x14ac:dyDescent="0.2">
      <c r="F238" s="7" t="s">
        <v>587</v>
      </c>
      <c r="G238" s="6" t="s">
        <v>586</v>
      </c>
      <c r="I238" s="31"/>
      <c r="J238" s="31"/>
      <c r="K238" s="7" t="s">
        <v>587</v>
      </c>
      <c r="L238" s="6" t="s">
        <v>586</v>
      </c>
    </row>
    <row r="239" spans="1:12" x14ac:dyDescent="0.2">
      <c r="B239" t="s">
        <v>17</v>
      </c>
      <c r="D239" s="19"/>
      <c r="F239">
        <v>86</v>
      </c>
      <c r="G239" s="30">
        <f>F239/185</f>
        <v>0.46486486486486489</v>
      </c>
      <c r="I239" s="31"/>
      <c r="J239" s="40" t="s">
        <v>17</v>
      </c>
      <c r="K239">
        <v>86</v>
      </c>
      <c r="L239" s="42">
        <f>K239/185</f>
        <v>0.46486486486486489</v>
      </c>
    </row>
    <row r="240" spans="1:12" x14ac:dyDescent="0.2">
      <c r="B240" t="s">
        <v>31</v>
      </c>
      <c r="D240" s="19"/>
      <c r="F240">
        <v>17</v>
      </c>
      <c r="G240" s="3">
        <f t="shared" ref="G240:G244" si="3">F240/185</f>
        <v>9.1891891891891897E-2</v>
      </c>
      <c r="I240" s="31"/>
      <c r="J240" s="40" t="s">
        <v>82</v>
      </c>
      <c r="K240">
        <v>17</v>
      </c>
      <c r="L240" s="42">
        <f t="shared" ref="L240:L243" si="4">K240/185</f>
        <v>9.1891891891891897E-2</v>
      </c>
    </row>
    <row r="241" spans="1:12" x14ac:dyDescent="0.2">
      <c r="B241" t="s">
        <v>46</v>
      </c>
      <c r="D241" s="19"/>
      <c r="F241">
        <v>28</v>
      </c>
      <c r="G241" s="3">
        <f t="shared" si="3"/>
        <v>0.15135135135135136</v>
      </c>
      <c r="I241" s="31"/>
      <c r="J241" s="40" t="s">
        <v>85</v>
      </c>
      <c r="K241">
        <v>28</v>
      </c>
      <c r="L241" s="42">
        <f t="shared" si="4"/>
        <v>0.15135135135135136</v>
      </c>
    </row>
    <row r="242" spans="1:12" x14ac:dyDescent="0.2">
      <c r="B242" s="27" t="s">
        <v>40</v>
      </c>
      <c r="D242" s="19"/>
      <c r="F242">
        <v>54</v>
      </c>
      <c r="G242" s="3">
        <f t="shared" si="3"/>
        <v>0.29189189189189191</v>
      </c>
      <c r="J242" s="41" t="s">
        <v>40</v>
      </c>
      <c r="K242">
        <v>54</v>
      </c>
      <c r="L242" s="42">
        <f t="shared" si="4"/>
        <v>0.29189189189189191</v>
      </c>
    </row>
    <row r="243" spans="1:12" x14ac:dyDescent="0.2">
      <c r="B243" s="27" t="s">
        <v>131</v>
      </c>
      <c r="D243" s="19"/>
      <c r="F243">
        <v>0</v>
      </c>
      <c r="G243" s="3">
        <f t="shared" si="3"/>
        <v>0</v>
      </c>
      <c r="K243">
        <f>SUM(K239:K242)</f>
        <v>185</v>
      </c>
      <c r="L243" s="42">
        <f t="shared" si="4"/>
        <v>1</v>
      </c>
    </row>
    <row r="244" spans="1:12" x14ac:dyDescent="0.2">
      <c r="B244" s="5" t="s">
        <v>573</v>
      </c>
      <c r="D244" s="19"/>
      <c r="F244">
        <f>SUM(F239:F243)</f>
        <v>185</v>
      </c>
      <c r="G244" s="3">
        <f t="shared" si="3"/>
        <v>1</v>
      </c>
    </row>
    <row r="247" spans="1:12" ht="20" x14ac:dyDescent="0.2">
      <c r="A247" s="26" t="s">
        <v>9</v>
      </c>
    </row>
    <row r="249" spans="1:12" x14ac:dyDescent="0.2">
      <c r="C249" s="6" t="s">
        <v>586</v>
      </c>
      <c r="D249" s="7" t="s">
        <v>587</v>
      </c>
    </row>
    <row r="250" spans="1:12" x14ac:dyDescent="0.2">
      <c r="B250" s="33" t="s">
        <v>32</v>
      </c>
      <c r="C250" s="4">
        <f>D250/86</f>
        <v>0.36046511627906974</v>
      </c>
      <c r="D250">
        <v>31</v>
      </c>
    </row>
    <row r="251" spans="1:12" x14ac:dyDescent="0.2">
      <c r="B251" s="33" t="s">
        <v>20</v>
      </c>
      <c r="C251" s="4">
        <f t="shared" ref="C251:C254" si="5">D251/86</f>
        <v>0.20930232558139536</v>
      </c>
      <c r="D251">
        <v>18</v>
      </c>
    </row>
    <row r="252" spans="1:12" x14ac:dyDescent="0.2">
      <c r="B252" s="33" t="s">
        <v>54</v>
      </c>
      <c r="C252" s="4">
        <f t="shared" si="5"/>
        <v>0.19767441860465115</v>
      </c>
      <c r="D252">
        <v>17</v>
      </c>
    </row>
    <row r="253" spans="1:12" x14ac:dyDescent="0.2">
      <c r="B253" s="33" t="s">
        <v>21</v>
      </c>
      <c r="C253" s="4">
        <f t="shared" si="5"/>
        <v>0.23255813953488372</v>
      </c>
      <c r="D253">
        <v>20</v>
      </c>
    </row>
    <row r="254" spans="1:12" x14ac:dyDescent="0.2">
      <c r="C254" s="4">
        <f t="shared" si="5"/>
        <v>1</v>
      </c>
      <c r="D254">
        <f>SUM(D250:D253)</f>
        <v>86</v>
      </c>
    </row>
  </sheetData>
  <sortState xmlns:xlrd2="http://schemas.microsoft.com/office/spreadsheetml/2017/richdata2" ref="A1:P189">
    <sortCondition ref="L1:L189"/>
  </sortState>
  <pageMargins left="0.7" right="0.7" top="0.75" bottom="0.75" header="0.3" footer="0.3"/>
  <pageSetup paperSize="9" orientation="portrait" horizontalDpi="0" verticalDpi="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4"/>
  <sheetViews>
    <sheetView topLeftCell="A107" workbookViewId="0">
      <selection activeCell="K111" sqref="K111"/>
    </sheetView>
  </sheetViews>
  <sheetFormatPr baseColWidth="10" defaultRowHeight="16" x14ac:dyDescent="0.2"/>
  <cols>
    <col min="2" max="2" width="50.1640625" customWidth="1"/>
    <col min="3" max="3" width="11" customWidth="1"/>
    <col min="5" max="5" width="9.6640625" customWidth="1"/>
    <col min="6" max="6" width="9.5" customWidth="1"/>
    <col min="7" max="7" width="12.1640625" customWidth="1"/>
    <col min="9" max="9" width="53.5" bestFit="1" customWidth="1"/>
  </cols>
  <sheetData>
    <row r="1" spans="1:15" x14ac:dyDescent="0.2">
      <c r="A1" s="10" t="s">
        <v>506</v>
      </c>
      <c r="B1" t="s">
        <v>171</v>
      </c>
      <c r="C1" t="s">
        <v>17</v>
      </c>
      <c r="D1" t="s">
        <v>19</v>
      </c>
      <c r="E1" t="s">
        <v>19</v>
      </c>
      <c r="F1" t="s">
        <v>19</v>
      </c>
      <c r="G1" t="s">
        <v>40</v>
      </c>
      <c r="I1" t="s">
        <v>131</v>
      </c>
      <c r="K1" t="s">
        <v>147</v>
      </c>
      <c r="L1" t="s">
        <v>24</v>
      </c>
      <c r="M1" t="s">
        <v>34</v>
      </c>
      <c r="N1" t="s">
        <v>35</v>
      </c>
      <c r="O1" t="s">
        <v>507</v>
      </c>
    </row>
    <row r="2" spans="1:15" x14ac:dyDescent="0.2">
      <c r="A2" t="s">
        <v>489</v>
      </c>
      <c r="B2" t="s">
        <v>38</v>
      </c>
      <c r="C2" t="s">
        <v>17</v>
      </c>
      <c r="D2" t="s">
        <v>19</v>
      </c>
      <c r="E2" t="s">
        <v>19</v>
      </c>
      <c r="F2" s="7" t="s">
        <v>173</v>
      </c>
      <c r="G2" t="s">
        <v>82</v>
      </c>
      <c r="I2" t="s">
        <v>40</v>
      </c>
      <c r="K2" t="s">
        <v>33</v>
      </c>
      <c r="L2" t="s">
        <v>24</v>
      </c>
      <c r="M2" t="s">
        <v>41</v>
      </c>
      <c r="N2" t="s">
        <v>35</v>
      </c>
    </row>
    <row r="3" spans="1:15" x14ac:dyDescent="0.2">
      <c r="A3" t="s">
        <v>289</v>
      </c>
      <c r="B3" t="s">
        <v>38</v>
      </c>
      <c r="C3" t="s">
        <v>17</v>
      </c>
      <c r="D3" t="s">
        <v>19</v>
      </c>
      <c r="E3" t="s">
        <v>19</v>
      </c>
      <c r="G3" t="s">
        <v>85</v>
      </c>
      <c r="H3" t="s">
        <v>32</v>
      </c>
      <c r="I3" t="s">
        <v>40</v>
      </c>
      <c r="K3" t="s">
        <v>121</v>
      </c>
      <c r="L3" t="s">
        <v>24</v>
      </c>
      <c r="M3" t="s">
        <v>58</v>
      </c>
      <c r="N3" t="s">
        <v>17</v>
      </c>
    </row>
    <row r="4" spans="1:15" x14ac:dyDescent="0.2">
      <c r="A4" t="s">
        <v>256</v>
      </c>
      <c r="B4" t="s">
        <v>38</v>
      </c>
      <c r="C4" t="s">
        <v>17</v>
      </c>
      <c r="D4" t="s">
        <v>19</v>
      </c>
      <c r="E4" t="s">
        <v>19</v>
      </c>
      <c r="F4" t="s">
        <v>19</v>
      </c>
      <c r="G4" t="s">
        <v>27</v>
      </c>
      <c r="I4" t="s">
        <v>40</v>
      </c>
      <c r="K4" t="s">
        <v>121</v>
      </c>
      <c r="L4" t="s">
        <v>24</v>
      </c>
      <c r="M4" t="s">
        <v>56</v>
      </c>
      <c r="N4" t="s">
        <v>24</v>
      </c>
    </row>
    <row r="5" spans="1:15" x14ac:dyDescent="0.2">
      <c r="A5" t="s">
        <v>270</v>
      </c>
      <c r="B5" t="s">
        <v>38</v>
      </c>
      <c r="C5" t="s">
        <v>17</v>
      </c>
      <c r="D5" t="s">
        <v>19</v>
      </c>
      <c r="E5" t="s">
        <v>19</v>
      </c>
      <c r="F5" t="s">
        <v>19</v>
      </c>
      <c r="G5" t="s">
        <v>27</v>
      </c>
      <c r="I5" t="s">
        <v>40</v>
      </c>
      <c r="K5" t="s">
        <v>121</v>
      </c>
      <c r="L5" t="s">
        <v>24</v>
      </c>
      <c r="M5" t="s">
        <v>34</v>
      </c>
      <c r="N5" t="s">
        <v>17</v>
      </c>
      <c r="O5" t="s">
        <v>271</v>
      </c>
    </row>
    <row r="6" spans="1:15" x14ac:dyDescent="0.2">
      <c r="A6" t="s">
        <v>334</v>
      </c>
      <c r="B6" t="s">
        <v>26</v>
      </c>
      <c r="C6" t="s">
        <v>17</v>
      </c>
      <c r="D6" t="s">
        <v>19</v>
      </c>
      <c r="E6" t="s">
        <v>19</v>
      </c>
      <c r="F6" t="s">
        <v>19</v>
      </c>
      <c r="G6" t="s">
        <v>27</v>
      </c>
      <c r="I6" t="s">
        <v>40</v>
      </c>
      <c r="K6" t="s">
        <v>33</v>
      </c>
      <c r="L6" t="s">
        <v>24</v>
      </c>
      <c r="M6" t="s">
        <v>56</v>
      </c>
      <c r="N6" t="s">
        <v>35</v>
      </c>
    </row>
    <row r="7" spans="1:15" x14ac:dyDescent="0.2">
      <c r="A7" t="s">
        <v>159</v>
      </c>
      <c r="B7" t="s">
        <v>38</v>
      </c>
      <c r="C7" t="s">
        <v>17</v>
      </c>
      <c r="D7" t="s">
        <v>19</v>
      </c>
      <c r="G7" t="s">
        <v>40</v>
      </c>
      <c r="I7" t="s">
        <v>40</v>
      </c>
      <c r="K7" t="s">
        <v>33</v>
      </c>
      <c r="L7" t="s">
        <v>24</v>
      </c>
      <c r="M7" t="s">
        <v>34</v>
      </c>
    </row>
    <row r="8" spans="1:15" x14ac:dyDescent="0.2">
      <c r="A8" t="s">
        <v>219</v>
      </c>
      <c r="B8" t="s">
        <v>38</v>
      </c>
      <c r="C8" t="s">
        <v>17</v>
      </c>
      <c r="D8" t="s">
        <v>19</v>
      </c>
      <c r="E8" t="s">
        <v>19</v>
      </c>
      <c r="F8" t="s">
        <v>19</v>
      </c>
      <c r="G8" t="s">
        <v>82</v>
      </c>
      <c r="H8" t="s">
        <v>32</v>
      </c>
      <c r="I8" t="s">
        <v>17</v>
      </c>
      <c r="J8" t="s">
        <v>32</v>
      </c>
      <c r="K8" t="s">
        <v>121</v>
      </c>
      <c r="L8" t="s">
        <v>24</v>
      </c>
      <c r="M8" t="s">
        <v>58</v>
      </c>
      <c r="N8" t="s">
        <v>17</v>
      </c>
    </row>
    <row r="9" spans="1:15" x14ac:dyDescent="0.2">
      <c r="A9" t="s">
        <v>170</v>
      </c>
      <c r="B9" s="8" t="s">
        <v>171</v>
      </c>
      <c r="C9" t="s">
        <v>17</v>
      </c>
      <c r="D9" t="s">
        <v>19</v>
      </c>
      <c r="E9" t="s">
        <v>19</v>
      </c>
      <c r="F9" t="s">
        <v>19</v>
      </c>
      <c r="G9" t="s">
        <v>85</v>
      </c>
      <c r="I9" s="8" t="s">
        <v>17</v>
      </c>
      <c r="J9" t="s">
        <v>32</v>
      </c>
      <c r="K9" t="s">
        <v>33</v>
      </c>
      <c r="L9" t="s">
        <v>24</v>
      </c>
      <c r="M9" t="s">
        <v>41</v>
      </c>
      <c r="N9" t="s">
        <v>35</v>
      </c>
    </row>
    <row r="10" spans="1:15" x14ac:dyDescent="0.2">
      <c r="A10" t="s">
        <v>299</v>
      </c>
      <c r="B10" t="s">
        <v>38</v>
      </c>
      <c r="C10" t="s">
        <v>17</v>
      </c>
      <c r="D10" t="s">
        <v>19</v>
      </c>
      <c r="E10" t="s">
        <v>19</v>
      </c>
      <c r="F10" t="s">
        <v>19</v>
      </c>
      <c r="G10" t="s">
        <v>27</v>
      </c>
      <c r="I10" t="s">
        <v>17</v>
      </c>
      <c r="J10" t="s">
        <v>32</v>
      </c>
      <c r="K10" t="s">
        <v>33</v>
      </c>
      <c r="L10" t="s">
        <v>24</v>
      </c>
      <c r="M10" t="s">
        <v>34</v>
      </c>
      <c r="N10" t="s">
        <v>35</v>
      </c>
    </row>
    <row r="11" spans="1:15" x14ac:dyDescent="0.2">
      <c r="A11" t="s">
        <v>224</v>
      </c>
      <c r="B11" t="s">
        <v>66</v>
      </c>
      <c r="C11" t="s">
        <v>17</v>
      </c>
      <c r="D11" t="s">
        <v>19</v>
      </c>
      <c r="E11" t="s">
        <v>19</v>
      </c>
      <c r="F11" t="s">
        <v>19</v>
      </c>
      <c r="G11" t="s">
        <v>27</v>
      </c>
      <c r="I11" t="s">
        <v>17</v>
      </c>
      <c r="J11" t="s">
        <v>32</v>
      </c>
      <c r="K11" t="s">
        <v>33</v>
      </c>
      <c r="L11" t="s">
        <v>24</v>
      </c>
      <c r="M11" t="s">
        <v>34</v>
      </c>
      <c r="N11" t="s">
        <v>17</v>
      </c>
    </row>
    <row r="12" spans="1:15" x14ac:dyDescent="0.2">
      <c r="A12" t="s">
        <v>177</v>
      </c>
      <c r="B12" t="s">
        <v>38</v>
      </c>
      <c r="C12" t="s">
        <v>17</v>
      </c>
      <c r="D12" t="s">
        <v>19</v>
      </c>
      <c r="E12" t="s">
        <v>19</v>
      </c>
      <c r="F12" s="6" t="s">
        <v>178</v>
      </c>
      <c r="G12" t="s">
        <v>17</v>
      </c>
      <c r="H12" t="s">
        <v>32</v>
      </c>
      <c r="I12" t="s">
        <v>17</v>
      </c>
      <c r="J12" t="s">
        <v>32</v>
      </c>
      <c r="K12" t="s">
        <v>33</v>
      </c>
      <c r="L12" t="s">
        <v>24</v>
      </c>
      <c r="M12" t="s">
        <v>34</v>
      </c>
      <c r="N12" t="s">
        <v>24</v>
      </c>
    </row>
    <row r="13" spans="1:15" x14ac:dyDescent="0.2">
      <c r="A13" t="s">
        <v>254</v>
      </c>
      <c r="B13" t="s">
        <v>38</v>
      </c>
      <c r="C13" t="s">
        <v>17</v>
      </c>
      <c r="D13" t="s">
        <v>19</v>
      </c>
      <c r="E13" t="s">
        <v>19</v>
      </c>
      <c r="F13" t="s">
        <v>19</v>
      </c>
      <c r="G13" t="s">
        <v>85</v>
      </c>
      <c r="H13" t="s">
        <v>20</v>
      </c>
      <c r="I13" t="s">
        <v>17</v>
      </c>
      <c r="J13" t="s">
        <v>20</v>
      </c>
      <c r="K13" t="s">
        <v>33</v>
      </c>
      <c r="L13" t="s">
        <v>24</v>
      </c>
      <c r="M13" t="s">
        <v>41</v>
      </c>
      <c r="N13" t="s">
        <v>35</v>
      </c>
    </row>
    <row r="14" spans="1:15" x14ac:dyDescent="0.2">
      <c r="A14" t="s">
        <v>286</v>
      </c>
      <c r="B14" t="s">
        <v>38</v>
      </c>
      <c r="C14" t="s">
        <v>17</v>
      </c>
      <c r="D14" t="s">
        <v>19</v>
      </c>
      <c r="E14" t="s">
        <v>19</v>
      </c>
      <c r="F14" t="s">
        <v>19</v>
      </c>
      <c r="G14" t="s">
        <v>27</v>
      </c>
      <c r="I14" t="s">
        <v>17</v>
      </c>
      <c r="J14" t="s">
        <v>20</v>
      </c>
      <c r="K14" t="s">
        <v>78</v>
      </c>
      <c r="L14" t="s">
        <v>24</v>
      </c>
      <c r="M14" t="s">
        <v>287</v>
      </c>
      <c r="N14" t="s">
        <v>35</v>
      </c>
    </row>
    <row r="15" spans="1:15" x14ac:dyDescent="0.2">
      <c r="A15" t="s">
        <v>441</v>
      </c>
      <c r="B15" t="s">
        <v>38</v>
      </c>
      <c r="C15" t="s">
        <v>17</v>
      </c>
      <c r="D15" t="s">
        <v>19</v>
      </c>
      <c r="E15" t="s">
        <v>19</v>
      </c>
      <c r="F15" t="s">
        <v>19</v>
      </c>
      <c r="G15" t="s">
        <v>40</v>
      </c>
      <c r="K15" t="s">
        <v>125</v>
      </c>
      <c r="L15" t="s">
        <v>24</v>
      </c>
      <c r="M15" t="s">
        <v>23</v>
      </c>
      <c r="N15" t="s">
        <v>35</v>
      </c>
    </row>
    <row r="16" spans="1:15" x14ac:dyDescent="0.2">
      <c r="A16" t="s">
        <v>0</v>
      </c>
      <c r="B16" t="s">
        <v>1</v>
      </c>
      <c r="C16" t="s">
        <v>2</v>
      </c>
      <c r="D16" t="s">
        <v>3</v>
      </c>
      <c r="E16" t="s">
        <v>4</v>
      </c>
      <c r="F16" t="s">
        <v>5</v>
      </c>
      <c r="G16" t="s">
        <v>6</v>
      </c>
      <c r="H16" t="s">
        <v>7</v>
      </c>
      <c r="I16" t="s">
        <v>8</v>
      </c>
      <c r="J16" t="s">
        <v>9</v>
      </c>
      <c r="K16" t="s">
        <v>10</v>
      </c>
      <c r="L16" t="s">
        <v>11</v>
      </c>
      <c r="M16" t="s">
        <v>12</v>
      </c>
      <c r="N16" t="s">
        <v>13</v>
      </c>
      <c r="O16" t="s">
        <v>14</v>
      </c>
    </row>
    <row r="17" spans="1:15" x14ac:dyDescent="0.2">
      <c r="A17" t="s">
        <v>191</v>
      </c>
      <c r="B17" t="s">
        <v>184</v>
      </c>
      <c r="C17" t="s">
        <v>17</v>
      </c>
      <c r="D17" t="s">
        <v>19</v>
      </c>
      <c r="E17" t="s">
        <v>19</v>
      </c>
      <c r="F17" t="s">
        <v>19</v>
      </c>
      <c r="G17" t="s">
        <v>40</v>
      </c>
      <c r="I17" t="s">
        <v>31</v>
      </c>
      <c r="J17" t="s">
        <v>21</v>
      </c>
      <c r="K17" t="s">
        <v>192</v>
      </c>
      <c r="L17" t="s">
        <v>17</v>
      </c>
      <c r="M17" t="s">
        <v>23</v>
      </c>
      <c r="N17" t="s">
        <v>17</v>
      </c>
    </row>
    <row r="18" spans="1:15" x14ac:dyDescent="0.2">
      <c r="A18" t="s">
        <v>380</v>
      </c>
      <c r="B18" t="s">
        <v>16</v>
      </c>
      <c r="C18" t="s">
        <v>17</v>
      </c>
      <c r="D18" t="s">
        <v>19</v>
      </c>
      <c r="E18" t="s">
        <v>19</v>
      </c>
      <c r="F18" t="s">
        <v>19</v>
      </c>
      <c r="G18" t="s">
        <v>17</v>
      </c>
      <c r="H18" t="s">
        <v>54</v>
      </c>
      <c r="I18" t="s">
        <v>31</v>
      </c>
      <c r="J18" t="s">
        <v>54</v>
      </c>
      <c r="K18" t="s">
        <v>381</v>
      </c>
      <c r="L18" t="s">
        <v>17</v>
      </c>
      <c r="M18" t="s">
        <v>382</v>
      </c>
      <c r="N18" t="s">
        <v>17</v>
      </c>
    </row>
    <row r="19" spans="1:15" x14ac:dyDescent="0.2">
      <c r="A19" t="s">
        <v>340</v>
      </c>
      <c r="B19" t="s">
        <v>30</v>
      </c>
      <c r="C19" t="s">
        <v>17</v>
      </c>
      <c r="D19" t="s">
        <v>19</v>
      </c>
      <c r="E19" t="s">
        <v>19</v>
      </c>
      <c r="F19" t="s">
        <v>19</v>
      </c>
      <c r="G19" t="s">
        <v>27</v>
      </c>
      <c r="I19" t="s">
        <v>31</v>
      </c>
      <c r="K19" t="s">
        <v>22</v>
      </c>
      <c r="L19" t="s">
        <v>17</v>
      </c>
      <c r="M19" t="s">
        <v>41</v>
      </c>
      <c r="N19" t="s">
        <v>17</v>
      </c>
    </row>
    <row r="20" spans="1:15" x14ac:dyDescent="0.2">
      <c r="A20" t="s">
        <v>397</v>
      </c>
      <c r="B20" t="s">
        <v>16</v>
      </c>
      <c r="C20" t="s">
        <v>17</v>
      </c>
      <c r="D20" t="s">
        <v>19</v>
      </c>
      <c r="E20" t="s">
        <v>19</v>
      </c>
      <c r="F20" t="s">
        <v>19</v>
      </c>
      <c r="G20" t="s">
        <v>40</v>
      </c>
      <c r="I20" t="s">
        <v>31</v>
      </c>
      <c r="K20" t="s">
        <v>22</v>
      </c>
      <c r="L20" t="s">
        <v>17</v>
      </c>
      <c r="M20" t="s">
        <v>41</v>
      </c>
      <c r="N20" t="s">
        <v>17</v>
      </c>
      <c r="O20" t="s">
        <v>398</v>
      </c>
    </row>
    <row r="21" spans="1:15" x14ac:dyDescent="0.2">
      <c r="A21" t="s">
        <v>418</v>
      </c>
      <c r="B21" t="s">
        <v>38</v>
      </c>
      <c r="C21" t="s">
        <v>17</v>
      </c>
      <c r="D21" t="s">
        <v>19</v>
      </c>
      <c r="E21" t="s">
        <v>19</v>
      </c>
      <c r="F21" t="s">
        <v>19</v>
      </c>
      <c r="G21" t="s">
        <v>17</v>
      </c>
      <c r="H21" t="s">
        <v>20</v>
      </c>
      <c r="I21" t="s">
        <v>46</v>
      </c>
      <c r="J21" t="s">
        <v>21</v>
      </c>
      <c r="K21" t="s">
        <v>49</v>
      </c>
      <c r="L21" t="s">
        <v>17</v>
      </c>
      <c r="M21" t="s">
        <v>41</v>
      </c>
      <c r="N21" t="s">
        <v>17</v>
      </c>
    </row>
    <row r="22" spans="1:15" x14ac:dyDescent="0.2">
      <c r="A22" t="s">
        <v>457</v>
      </c>
      <c r="B22" t="s">
        <v>184</v>
      </c>
      <c r="C22" t="s">
        <v>17</v>
      </c>
      <c r="D22" t="s">
        <v>19</v>
      </c>
      <c r="E22" t="s">
        <v>19</v>
      </c>
      <c r="F22" s="7" t="s">
        <v>458</v>
      </c>
      <c r="G22" t="s">
        <v>82</v>
      </c>
      <c r="I22" t="s">
        <v>46</v>
      </c>
      <c r="K22" t="s">
        <v>22</v>
      </c>
      <c r="L22" t="s">
        <v>17</v>
      </c>
      <c r="M22" t="s">
        <v>41</v>
      </c>
      <c r="N22" t="s">
        <v>17</v>
      </c>
    </row>
    <row r="23" spans="1:15" x14ac:dyDescent="0.2">
      <c r="A23" t="s">
        <v>245</v>
      </c>
      <c r="B23" t="s">
        <v>38</v>
      </c>
      <c r="C23" t="s">
        <v>17</v>
      </c>
      <c r="D23" t="s">
        <v>19</v>
      </c>
      <c r="E23" t="s">
        <v>19</v>
      </c>
      <c r="F23" t="s">
        <v>19</v>
      </c>
      <c r="G23" t="s">
        <v>27</v>
      </c>
      <c r="I23" t="s">
        <v>46</v>
      </c>
      <c r="K23" t="s">
        <v>246</v>
      </c>
      <c r="L23" t="s">
        <v>17</v>
      </c>
      <c r="M23" t="s">
        <v>34</v>
      </c>
      <c r="N23" t="s">
        <v>17</v>
      </c>
      <c r="O23" t="s">
        <v>247</v>
      </c>
    </row>
    <row r="24" spans="1:15" x14ac:dyDescent="0.2">
      <c r="A24" t="s">
        <v>451</v>
      </c>
      <c r="B24" t="s">
        <v>38</v>
      </c>
      <c r="C24" t="s">
        <v>17</v>
      </c>
      <c r="D24" t="s">
        <v>19</v>
      </c>
      <c r="E24" t="s">
        <v>19</v>
      </c>
      <c r="F24" t="s">
        <v>19</v>
      </c>
      <c r="G24" t="s">
        <v>27</v>
      </c>
      <c r="I24" t="s">
        <v>46</v>
      </c>
      <c r="K24" t="s">
        <v>61</v>
      </c>
      <c r="L24" t="s">
        <v>17</v>
      </c>
      <c r="M24" t="s">
        <v>23</v>
      </c>
      <c r="N24" t="s">
        <v>17</v>
      </c>
    </row>
    <row r="25" spans="1:15" x14ac:dyDescent="0.2">
      <c r="A25" t="s">
        <v>253</v>
      </c>
      <c r="B25" t="s">
        <v>38</v>
      </c>
      <c r="C25" t="s">
        <v>17</v>
      </c>
      <c r="D25" t="s">
        <v>19</v>
      </c>
      <c r="E25" t="s">
        <v>19</v>
      </c>
      <c r="F25" t="s">
        <v>19</v>
      </c>
      <c r="G25" t="s">
        <v>27</v>
      </c>
      <c r="I25" t="s">
        <v>46</v>
      </c>
      <c r="K25" t="s">
        <v>74</v>
      </c>
      <c r="L25" t="s">
        <v>17</v>
      </c>
      <c r="M25" t="s">
        <v>41</v>
      </c>
      <c r="N25" t="s">
        <v>17</v>
      </c>
      <c r="O25" t="s">
        <v>24</v>
      </c>
    </row>
    <row r="26" spans="1:15" x14ac:dyDescent="0.2">
      <c r="A26" t="s">
        <v>556</v>
      </c>
      <c r="B26" t="s">
        <v>30</v>
      </c>
      <c r="C26" t="s">
        <v>17</v>
      </c>
      <c r="D26" t="s">
        <v>19</v>
      </c>
      <c r="E26" t="s">
        <v>19</v>
      </c>
      <c r="F26" s="7" t="s">
        <v>557</v>
      </c>
      <c r="G26" t="s">
        <v>27</v>
      </c>
      <c r="I26" t="s">
        <v>46</v>
      </c>
      <c r="K26" t="s">
        <v>55</v>
      </c>
      <c r="L26" t="s">
        <v>17</v>
      </c>
      <c r="M26" t="s">
        <v>41</v>
      </c>
      <c r="N26" t="s">
        <v>17</v>
      </c>
    </row>
    <row r="27" spans="1:15" x14ac:dyDescent="0.2">
      <c r="A27" t="s">
        <v>238</v>
      </c>
      <c r="B27" t="s">
        <v>38</v>
      </c>
      <c r="C27" t="s">
        <v>17</v>
      </c>
      <c r="D27" t="s">
        <v>19</v>
      </c>
      <c r="E27" t="s">
        <v>19</v>
      </c>
      <c r="F27" s="7" t="s">
        <v>173</v>
      </c>
      <c r="G27" t="s">
        <v>27</v>
      </c>
      <c r="I27" t="s">
        <v>46</v>
      </c>
      <c r="K27" t="s">
        <v>74</v>
      </c>
      <c r="L27" t="s">
        <v>17</v>
      </c>
      <c r="M27" t="s">
        <v>34</v>
      </c>
      <c r="N27" t="s">
        <v>17</v>
      </c>
      <c r="O27" t="s">
        <v>239</v>
      </c>
    </row>
    <row r="28" spans="1:15" x14ac:dyDescent="0.2">
      <c r="A28" t="s">
        <v>399</v>
      </c>
      <c r="B28" t="s">
        <v>184</v>
      </c>
      <c r="C28" t="s">
        <v>17</v>
      </c>
      <c r="D28" t="s">
        <v>19</v>
      </c>
      <c r="E28" t="s">
        <v>19</v>
      </c>
      <c r="F28" t="s">
        <v>19</v>
      </c>
      <c r="G28" t="s">
        <v>17</v>
      </c>
      <c r="H28" t="s">
        <v>54</v>
      </c>
      <c r="I28" t="s">
        <v>46</v>
      </c>
      <c r="K28" t="s">
        <v>22</v>
      </c>
      <c r="L28" t="s">
        <v>17</v>
      </c>
      <c r="M28" t="s">
        <v>41</v>
      </c>
      <c r="N28" t="s">
        <v>17</v>
      </c>
      <c r="O28" t="s">
        <v>400</v>
      </c>
    </row>
    <row r="29" spans="1:15" x14ac:dyDescent="0.2">
      <c r="A29" t="s">
        <v>430</v>
      </c>
      <c r="B29" t="s">
        <v>26</v>
      </c>
      <c r="C29" t="s">
        <v>17</v>
      </c>
      <c r="D29" t="s">
        <v>19</v>
      </c>
      <c r="E29" t="s">
        <v>19</v>
      </c>
      <c r="F29" t="s">
        <v>19</v>
      </c>
      <c r="G29" t="s">
        <v>82</v>
      </c>
      <c r="I29" t="s">
        <v>40</v>
      </c>
      <c r="K29" t="s">
        <v>33</v>
      </c>
      <c r="L29" t="s">
        <v>17</v>
      </c>
      <c r="M29" t="s">
        <v>34</v>
      </c>
      <c r="N29" t="s">
        <v>17</v>
      </c>
      <c r="O29" t="s">
        <v>431</v>
      </c>
    </row>
    <row r="30" spans="1:15" x14ac:dyDescent="0.2">
      <c r="A30" t="s">
        <v>261</v>
      </c>
      <c r="B30" t="s">
        <v>38</v>
      </c>
      <c r="C30" t="s">
        <v>17</v>
      </c>
      <c r="D30" t="s">
        <v>19</v>
      </c>
      <c r="E30" t="s">
        <v>19</v>
      </c>
      <c r="F30" s="7" t="s">
        <v>262</v>
      </c>
      <c r="G30" t="s">
        <v>85</v>
      </c>
      <c r="I30" t="s">
        <v>40</v>
      </c>
      <c r="K30" t="s">
        <v>125</v>
      </c>
      <c r="L30" t="s">
        <v>17</v>
      </c>
      <c r="M30" t="s">
        <v>34</v>
      </c>
      <c r="N30" t="s">
        <v>24</v>
      </c>
      <c r="O30" t="s">
        <v>263</v>
      </c>
    </row>
    <row r="31" spans="1:15" x14ac:dyDescent="0.2">
      <c r="A31" t="s">
        <v>277</v>
      </c>
      <c r="B31" t="s">
        <v>38</v>
      </c>
      <c r="C31" t="s">
        <v>17</v>
      </c>
      <c r="D31" t="s">
        <v>19</v>
      </c>
      <c r="E31" t="s">
        <v>19</v>
      </c>
      <c r="F31" s="6" t="s">
        <v>278</v>
      </c>
      <c r="G31" t="s">
        <v>27</v>
      </c>
      <c r="I31" t="s">
        <v>40</v>
      </c>
      <c r="K31" t="s">
        <v>125</v>
      </c>
      <c r="L31" t="s">
        <v>17</v>
      </c>
      <c r="M31" t="s">
        <v>23</v>
      </c>
      <c r="N31" t="s">
        <v>24</v>
      </c>
    </row>
    <row r="32" spans="1:15" x14ac:dyDescent="0.2">
      <c r="A32" t="s">
        <v>266</v>
      </c>
      <c r="B32" t="s">
        <v>38</v>
      </c>
      <c r="C32" t="s">
        <v>17</v>
      </c>
      <c r="D32" t="s">
        <v>19</v>
      </c>
      <c r="E32" t="s">
        <v>19</v>
      </c>
      <c r="F32" t="s">
        <v>19</v>
      </c>
      <c r="G32" t="s">
        <v>27</v>
      </c>
      <c r="I32" t="s">
        <v>40</v>
      </c>
      <c r="K32" t="s">
        <v>33</v>
      </c>
      <c r="L32" t="s">
        <v>17</v>
      </c>
      <c r="M32" t="s">
        <v>267</v>
      </c>
      <c r="N32" t="s">
        <v>24</v>
      </c>
      <c r="O32" t="s">
        <v>268</v>
      </c>
    </row>
    <row r="33" spans="1:15" x14ac:dyDescent="0.2">
      <c r="A33" t="s">
        <v>445</v>
      </c>
      <c r="B33" t="s">
        <v>38</v>
      </c>
      <c r="C33" t="s">
        <v>17</v>
      </c>
      <c r="D33" t="s">
        <v>19</v>
      </c>
      <c r="E33" t="s">
        <v>19</v>
      </c>
      <c r="F33" t="s">
        <v>19</v>
      </c>
      <c r="G33" t="s">
        <v>27</v>
      </c>
      <c r="I33" t="s">
        <v>40</v>
      </c>
      <c r="K33" t="s">
        <v>89</v>
      </c>
      <c r="L33" t="s">
        <v>17</v>
      </c>
      <c r="M33" t="s">
        <v>58</v>
      </c>
      <c r="N33" t="s">
        <v>17</v>
      </c>
    </row>
    <row r="34" spans="1:15" x14ac:dyDescent="0.2">
      <c r="A34" t="s">
        <v>285</v>
      </c>
      <c r="B34" t="s">
        <v>38</v>
      </c>
      <c r="C34" t="s">
        <v>17</v>
      </c>
      <c r="D34" t="s">
        <v>19</v>
      </c>
      <c r="E34" t="s">
        <v>19</v>
      </c>
      <c r="F34" t="s">
        <v>19</v>
      </c>
      <c r="G34" t="s">
        <v>27</v>
      </c>
      <c r="I34" t="s">
        <v>40</v>
      </c>
      <c r="K34" t="s">
        <v>63</v>
      </c>
      <c r="L34" t="s">
        <v>17</v>
      </c>
      <c r="M34" t="s">
        <v>34</v>
      </c>
      <c r="N34" t="s">
        <v>17</v>
      </c>
    </row>
    <row r="35" spans="1:15" x14ac:dyDescent="0.2">
      <c r="A35" t="s">
        <v>143</v>
      </c>
      <c r="B35" t="s">
        <v>30</v>
      </c>
      <c r="C35" t="s">
        <v>17</v>
      </c>
      <c r="D35" t="s">
        <v>19</v>
      </c>
      <c r="E35" t="s">
        <v>19</v>
      </c>
      <c r="F35" t="s">
        <v>19</v>
      </c>
      <c r="G35" t="s">
        <v>27</v>
      </c>
      <c r="I35" t="s">
        <v>40</v>
      </c>
      <c r="K35" t="s">
        <v>93</v>
      </c>
      <c r="L35" t="s">
        <v>17</v>
      </c>
      <c r="M35" t="s">
        <v>67</v>
      </c>
      <c r="N35" t="s">
        <v>28</v>
      </c>
    </row>
    <row r="36" spans="1:15" x14ac:dyDescent="0.2">
      <c r="A36" t="s">
        <v>481</v>
      </c>
      <c r="B36" t="s">
        <v>66</v>
      </c>
      <c r="C36" t="s">
        <v>17</v>
      </c>
      <c r="D36" t="s">
        <v>19</v>
      </c>
      <c r="E36" t="s">
        <v>19</v>
      </c>
      <c r="F36" t="s">
        <v>19</v>
      </c>
      <c r="G36" t="s">
        <v>27</v>
      </c>
      <c r="I36" t="s">
        <v>40</v>
      </c>
      <c r="K36" t="s">
        <v>33</v>
      </c>
      <c r="L36" t="s">
        <v>17</v>
      </c>
      <c r="M36" t="s">
        <v>23</v>
      </c>
      <c r="N36" t="s">
        <v>17</v>
      </c>
    </row>
    <row r="37" spans="1:15" x14ac:dyDescent="0.2">
      <c r="A37" t="s">
        <v>284</v>
      </c>
      <c r="B37" t="s">
        <v>38</v>
      </c>
      <c r="C37" t="s">
        <v>17</v>
      </c>
      <c r="D37" t="s">
        <v>19</v>
      </c>
      <c r="E37" t="s">
        <v>19</v>
      </c>
      <c r="F37" t="s">
        <v>18</v>
      </c>
      <c r="G37" t="s">
        <v>27</v>
      </c>
      <c r="I37" t="s">
        <v>40</v>
      </c>
      <c r="K37" t="s">
        <v>59</v>
      </c>
      <c r="L37" t="s">
        <v>17</v>
      </c>
      <c r="M37" t="s">
        <v>132</v>
      </c>
      <c r="N37" t="s">
        <v>17</v>
      </c>
    </row>
    <row r="38" spans="1:15" x14ac:dyDescent="0.2">
      <c r="A38" t="s">
        <v>288</v>
      </c>
      <c r="B38" t="s">
        <v>30</v>
      </c>
      <c r="C38" t="s">
        <v>17</v>
      </c>
      <c r="D38" t="s">
        <v>19</v>
      </c>
      <c r="E38" t="s">
        <v>19</v>
      </c>
      <c r="F38" s="7" t="s">
        <v>39</v>
      </c>
      <c r="G38" t="s">
        <v>27</v>
      </c>
      <c r="I38" t="s">
        <v>40</v>
      </c>
      <c r="K38" t="s">
        <v>33</v>
      </c>
      <c r="L38" t="s">
        <v>17</v>
      </c>
      <c r="M38" t="s">
        <v>58</v>
      </c>
      <c r="N38" t="s">
        <v>17</v>
      </c>
    </row>
    <row r="39" spans="1:15" x14ac:dyDescent="0.2">
      <c r="A39" t="s">
        <v>255</v>
      </c>
      <c r="B39" t="s">
        <v>38</v>
      </c>
      <c r="C39" t="s">
        <v>17</v>
      </c>
      <c r="D39" t="s">
        <v>19</v>
      </c>
      <c r="E39" t="s">
        <v>19</v>
      </c>
      <c r="G39" t="s">
        <v>27</v>
      </c>
      <c r="I39" t="s">
        <v>40</v>
      </c>
      <c r="K39" t="s">
        <v>33</v>
      </c>
      <c r="L39" t="s">
        <v>17</v>
      </c>
      <c r="M39" t="s">
        <v>34</v>
      </c>
      <c r="N39" t="s">
        <v>24</v>
      </c>
    </row>
    <row r="40" spans="1:15" x14ac:dyDescent="0.2">
      <c r="A40" t="s">
        <v>151</v>
      </c>
      <c r="B40" t="s">
        <v>38</v>
      </c>
      <c r="C40" t="s">
        <v>17</v>
      </c>
      <c r="D40" t="s">
        <v>19</v>
      </c>
      <c r="E40" t="s">
        <v>19</v>
      </c>
      <c r="G40" t="s">
        <v>27</v>
      </c>
      <c r="I40" t="s">
        <v>40</v>
      </c>
      <c r="K40" t="s">
        <v>49</v>
      </c>
      <c r="L40" t="s">
        <v>17</v>
      </c>
      <c r="M40" t="s">
        <v>34</v>
      </c>
      <c r="N40" t="s">
        <v>28</v>
      </c>
    </row>
    <row r="41" spans="1:15" x14ac:dyDescent="0.2">
      <c r="A41" t="s">
        <v>282</v>
      </c>
      <c r="B41" t="s">
        <v>38</v>
      </c>
      <c r="C41" t="s">
        <v>17</v>
      </c>
      <c r="D41" t="s">
        <v>19</v>
      </c>
      <c r="E41" t="s">
        <v>19</v>
      </c>
      <c r="G41" t="s">
        <v>27</v>
      </c>
      <c r="I41" t="s">
        <v>40</v>
      </c>
      <c r="K41" t="s">
        <v>283</v>
      </c>
      <c r="L41" t="s">
        <v>17</v>
      </c>
      <c r="M41" t="s">
        <v>34</v>
      </c>
      <c r="N41" t="s">
        <v>17</v>
      </c>
    </row>
    <row r="42" spans="1:15" x14ac:dyDescent="0.2">
      <c r="A42" t="s">
        <v>272</v>
      </c>
      <c r="B42" t="s">
        <v>30</v>
      </c>
      <c r="C42" t="s">
        <v>17</v>
      </c>
      <c r="D42" t="s">
        <v>19</v>
      </c>
      <c r="E42" t="s">
        <v>19</v>
      </c>
      <c r="G42" t="s">
        <v>27</v>
      </c>
      <c r="I42" t="s">
        <v>40</v>
      </c>
      <c r="K42" t="s">
        <v>33</v>
      </c>
      <c r="L42" t="s">
        <v>17</v>
      </c>
      <c r="M42" t="s">
        <v>41</v>
      </c>
      <c r="N42" t="s">
        <v>17</v>
      </c>
    </row>
    <row r="43" spans="1:15" x14ac:dyDescent="0.2">
      <c r="A43" t="s">
        <v>412</v>
      </c>
      <c r="B43" t="s">
        <v>184</v>
      </c>
      <c r="C43" t="s">
        <v>17</v>
      </c>
      <c r="D43" t="s">
        <v>19</v>
      </c>
      <c r="E43" t="s">
        <v>19</v>
      </c>
      <c r="F43" s="6" t="s">
        <v>413</v>
      </c>
      <c r="G43" t="s">
        <v>40</v>
      </c>
      <c r="I43" t="s">
        <v>40</v>
      </c>
      <c r="K43" t="s">
        <v>22</v>
      </c>
      <c r="L43" t="s">
        <v>17</v>
      </c>
      <c r="M43" t="s">
        <v>34</v>
      </c>
      <c r="N43" t="s">
        <v>24</v>
      </c>
      <c r="O43" t="s">
        <v>414</v>
      </c>
    </row>
    <row r="44" spans="1:15" x14ac:dyDescent="0.2">
      <c r="A44" t="s">
        <v>494</v>
      </c>
      <c r="B44" t="s">
        <v>38</v>
      </c>
      <c r="C44" t="s">
        <v>17</v>
      </c>
      <c r="D44" t="s">
        <v>19</v>
      </c>
      <c r="E44" t="s">
        <v>19</v>
      </c>
      <c r="F44" t="s">
        <v>19</v>
      </c>
      <c r="G44" t="s">
        <v>40</v>
      </c>
      <c r="I44" t="s">
        <v>40</v>
      </c>
      <c r="K44" t="s">
        <v>33</v>
      </c>
      <c r="L44" t="s">
        <v>17</v>
      </c>
      <c r="M44" t="s">
        <v>41</v>
      </c>
      <c r="N44" t="s">
        <v>17</v>
      </c>
    </row>
    <row r="45" spans="1:15" x14ac:dyDescent="0.2">
      <c r="A45" t="s">
        <v>155</v>
      </c>
      <c r="B45" t="s">
        <v>38</v>
      </c>
      <c r="C45" t="s">
        <v>17</v>
      </c>
      <c r="D45" t="s">
        <v>19</v>
      </c>
      <c r="E45" t="s">
        <v>19</v>
      </c>
      <c r="F45" t="s">
        <v>19</v>
      </c>
      <c r="G45" t="s">
        <v>40</v>
      </c>
      <c r="I45" t="s">
        <v>40</v>
      </c>
      <c r="K45" t="s">
        <v>49</v>
      </c>
      <c r="L45" t="s">
        <v>17</v>
      </c>
      <c r="M45" t="s">
        <v>56</v>
      </c>
      <c r="N45" t="s">
        <v>24</v>
      </c>
      <c r="O45" t="s">
        <v>156</v>
      </c>
    </row>
    <row r="46" spans="1:15" x14ac:dyDescent="0.2">
      <c r="A46" t="s">
        <v>519</v>
      </c>
      <c r="B46" t="s">
        <v>38</v>
      </c>
      <c r="C46" t="s">
        <v>17</v>
      </c>
      <c r="D46" t="s">
        <v>19</v>
      </c>
      <c r="E46" t="s">
        <v>19</v>
      </c>
      <c r="F46" t="s">
        <v>19</v>
      </c>
      <c r="G46" t="s">
        <v>40</v>
      </c>
      <c r="I46" t="s">
        <v>40</v>
      </c>
      <c r="K46" t="s">
        <v>22</v>
      </c>
      <c r="L46" t="s">
        <v>17</v>
      </c>
      <c r="M46" t="s">
        <v>56</v>
      </c>
      <c r="N46" t="s">
        <v>28</v>
      </c>
    </row>
    <row r="47" spans="1:15" x14ac:dyDescent="0.2">
      <c r="A47" t="s">
        <v>527</v>
      </c>
      <c r="B47" t="s">
        <v>38</v>
      </c>
      <c r="C47" t="s">
        <v>17</v>
      </c>
      <c r="D47" t="s">
        <v>19</v>
      </c>
      <c r="E47" t="s">
        <v>19</v>
      </c>
      <c r="F47" t="s">
        <v>19</v>
      </c>
      <c r="G47" t="s">
        <v>17</v>
      </c>
      <c r="H47" t="s">
        <v>32</v>
      </c>
      <c r="I47" t="s">
        <v>40</v>
      </c>
      <c r="K47" t="s">
        <v>33</v>
      </c>
      <c r="L47" t="s">
        <v>17</v>
      </c>
      <c r="M47" t="s">
        <v>34</v>
      </c>
      <c r="N47" t="s">
        <v>17</v>
      </c>
      <c r="O47" t="s">
        <v>528</v>
      </c>
    </row>
    <row r="48" spans="1:15" x14ac:dyDescent="0.2">
      <c r="A48" t="s">
        <v>157</v>
      </c>
      <c r="B48" t="s">
        <v>30</v>
      </c>
      <c r="C48" t="s">
        <v>17</v>
      </c>
      <c r="D48" t="s">
        <v>19</v>
      </c>
      <c r="E48" t="s">
        <v>158</v>
      </c>
      <c r="F48" t="s">
        <v>19</v>
      </c>
      <c r="G48" t="s">
        <v>27</v>
      </c>
      <c r="I48" t="s">
        <v>17</v>
      </c>
      <c r="J48" t="s">
        <v>32</v>
      </c>
      <c r="K48" t="s">
        <v>49</v>
      </c>
      <c r="L48" t="s">
        <v>17</v>
      </c>
      <c r="M48" t="s">
        <v>34</v>
      </c>
      <c r="N48" t="s">
        <v>17</v>
      </c>
    </row>
    <row r="49" spans="1:15" x14ac:dyDescent="0.2">
      <c r="A49" t="s">
        <v>141</v>
      </c>
      <c r="B49" t="s">
        <v>38</v>
      </c>
      <c r="C49" t="s">
        <v>17</v>
      </c>
      <c r="D49" t="s">
        <v>19</v>
      </c>
      <c r="E49" t="s">
        <v>19</v>
      </c>
      <c r="F49" t="s">
        <v>19</v>
      </c>
      <c r="G49" t="s">
        <v>27</v>
      </c>
      <c r="I49" t="s">
        <v>17</v>
      </c>
      <c r="J49" t="s">
        <v>32</v>
      </c>
      <c r="K49" t="s">
        <v>142</v>
      </c>
      <c r="L49" t="s">
        <v>17</v>
      </c>
      <c r="M49" t="s">
        <v>34</v>
      </c>
      <c r="N49" t="s">
        <v>17</v>
      </c>
    </row>
    <row r="50" spans="1:15" x14ac:dyDescent="0.2">
      <c r="A50" t="s">
        <v>227</v>
      </c>
      <c r="B50" t="s">
        <v>38</v>
      </c>
      <c r="C50" t="s">
        <v>17</v>
      </c>
      <c r="D50" t="s">
        <v>19</v>
      </c>
      <c r="E50" t="s">
        <v>19</v>
      </c>
      <c r="F50" t="s">
        <v>19</v>
      </c>
      <c r="G50" t="s">
        <v>27</v>
      </c>
      <c r="I50" t="s">
        <v>17</v>
      </c>
      <c r="J50" t="s">
        <v>32</v>
      </c>
      <c r="K50" t="s">
        <v>63</v>
      </c>
      <c r="L50" t="s">
        <v>17</v>
      </c>
      <c r="M50" t="s">
        <v>34</v>
      </c>
      <c r="N50" t="s">
        <v>17</v>
      </c>
    </row>
    <row r="51" spans="1:15" x14ac:dyDescent="0.2">
      <c r="A51" t="s">
        <v>244</v>
      </c>
      <c r="B51" t="s">
        <v>38</v>
      </c>
      <c r="C51" t="s">
        <v>17</v>
      </c>
      <c r="D51" t="s">
        <v>19</v>
      </c>
      <c r="E51" t="s">
        <v>19</v>
      </c>
      <c r="F51" t="s">
        <v>19</v>
      </c>
      <c r="G51" t="s">
        <v>27</v>
      </c>
      <c r="I51" t="s">
        <v>17</v>
      </c>
      <c r="J51" t="s">
        <v>32</v>
      </c>
      <c r="K51" t="s">
        <v>22</v>
      </c>
      <c r="L51" t="s">
        <v>17</v>
      </c>
      <c r="M51" t="s">
        <v>34</v>
      </c>
      <c r="N51" t="s">
        <v>24</v>
      </c>
    </row>
    <row r="52" spans="1:15" x14ac:dyDescent="0.2">
      <c r="A52" t="s">
        <v>216</v>
      </c>
      <c r="B52" t="s">
        <v>38</v>
      </c>
      <c r="C52" t="s">
        <v>17</v>
      </c>
      <c r="D52" t="s">
        <v>19</v>
      </c>
      <c r="E52" t="s">
        <v>19</v>
      </c>
      <c r="F52" t="s">
        <v>19</v>
      </c>
      <c r="G52" t="s">
        <v>27</v>
      </c>
      <c r="I52" t="s">
        <v>17</v>
      </c>
      <c r="J52" t="s">
        <v>32</v>
      </c>
      <c r="K52" t="s">
        <v>217</v>
      </c>
      <c r="L52" t="s">
        <v>17</v>
      </c>
      <c r="M52" t="s">
        <v>34</v>
      </c>
      <c r="N52" t="s">
        <v>17</v>
      </c>
    </row>
    <row r="53" spans="1:15" x14ac:dyDescent="0.2">
      <c r="A53" t="s">
        <v>162</v>
      </c>
      <c r="B53" t="s">
        <v>30</v>
      </c>
      <c r="C53" t="s">
        <v>17</v>
      </c>
      <c r="D53" t="s">
        <v>19</v>
      </c>
      <c r="E53" t="s">
        <v>19</v>
      </c>
      <c r="F53" t="s">
        <v>19</v>
      </c>
      <c r="G53" t="s">
        <v>27</v>
      </c>
      <c r="I53" t="s">
        <v>17</v>
      </c>
      <c r="J53" t="s">
        <v>32</v>
      </c>
      <c r="K53" t="s">
        <v>33</v>
      </c>
      <c r="L53" t="s">
        <v>17</v>
      </c>
      <c r="M53" t="s">
        <v>41</v>
      </c>
      <c r="N53" t="s">
        <v>35</v>
      </c>
    </row>
    <row r="54" spans="1:15" x14ac:dyDescent="0.2">
      <c r="A54" t="s">
        <v>234</v>
      </c>
      <c r="B54" t="s">
        <v>66</v>
      </c>
      <c r="C54" t="s">
        <v>17</v>
      </c>
      <c r="D54" t="s">
        <v>235</v>
      </c>
      <c r="E54" t="s">
        <v>19</v>
      </c>
      <c r="F54" t="s">
        <v>19</v>
      </c>
      <c r="G54" t="s">
        <v>40</v>
      </c>
      <c r="I54" t="s">
        <v>17</v>
      </c>
      <c r="J54" t="s">
        <v>32</v>
      </c>
      <c r="K54" t="s">
        <v>78</v>
      </c>
      <c r="L54" t="s">
        <v>17</v>
      </c>
      <c r="M54" t="s">
        <v>34</v>
      </c>
      <c r="N54" t="s">
        <v>24</v>
      </c>
    </row>
    <row r="55" spans="1:15" x14ac:dyDescent="0.2">
      <c r="A55" t="s">
        <v>499</v>
      </c>
      <c r="B55" t="s">
        <v>38</v>
      </c>
      <c r="C55" t="s">
        <v>17</v>
      </c>
      <c r="D55" t="s">
        <v>19</v>
      </c>
      <c r="E55" t="s">
        <v>18</v>
      </c>
      <c r="F55" t="s">
        <v>18</v>
      </c>
      <c r="G55" t="s">
        <v>40</v>
      </c>
      <c r="I55" t="s">
        <v>17</v>
      </c>
      <c r="J55" t="s">
        <v>32</v>
      </c>
      <c r="K55" t="s">
        <v>22</v>
      </c>
      <c r="L55" t="s">
        <v>17</v>
      </c>
      <c r="M55" t="s">
        <v>34</v>
      </c>
      <c r="N55" t="s">
        <v>17</v>
      </c>
      <c r="O55" s="9" t="s">
        <v>500</v>
      </c>
    </row>
    <row r="56" spans="1:15" x14ac:dyDescent="0.2">
      <c r="A56" t="s">
        <v>442</v>
      </c>
      <c r="B56" t="s">
        <v>16</v>
      </c>
      <c r="C56" t="s">
        <v>17</v>
      </c>
      <c r="D56" t="s">
        <v>19</v>
      </c>
      <c r="E56" t="s">
        <v>19</v>
      </c>
      <c r="F56" t="s">
        <v>19</v>
      </c>
      <c r="G56" t="s">
        <v>17</v>
      </c>
      <c r="H56" t="s">
        <v>32</v>
      </c>
      <c r="I56" t="s">
        <v>17</v>
      </c>
      <c r="J56" t="s">
        <v>32</v>
      </c>
      <c r="K56" t="s">
        <v>33</v>
      </c>
      <c r="L56" t="s">
        <v>17</v>
      </c>
      <c r="M56" t="s">
        <v>41</v>
      </c>
      <c r="N56" t="s">
        <v>17</v>
      </c>
      <c r="O56" t="s">
        <v>443</v>
      </c>
    </row>
    <row r="57" spans="1:15" x14ac:dyDescent="0.2">
      <c r="A57" t="s">
        <v>161</v>
      </c>
      <c r="B57" t="s">
        <v>38</v>
      </c>
      <c r="C57" t="s">
        <v>17</v>
      </c>
      <c r="D57" t="s">
        <v>19</v>
      </c>
      <c r="E57" t="s">
        <v>19</v>
      </c>
      <c r="F57" t="s">
        <v>19</v>
      </c>
      <c r="G57" t="s">
        <v>17</v>
      </c>
      <c r="H57" t="s">
        <v>32</v>
      </c>
      <c r="I57" t="s">
        <v>17</v>
      </c>
      <c r="J57" t="s">
        <v>32</v>
      </c>
      <c r="K57" t="s">
        <v>33</v>
      </c>
      <c r="L57" t="s">
        <v>17</v>
      </c>
      <c r="M57" t="s">
        <v>41</v>
      </c>
      <c r="N57" t="s">
        <v>24</v>
      </c>
    </row>
    <row r="58" spans="1:15" x14ac:dyDescent="0.2">
      <c r="A58" t="s">
        <v>501</v>
      </c>
      <c r="B58" t="s">
        <v>38</v>
      </c>
      <c r="C58" t="s">
        <v>17</v>
      </c>
      <c r="D58" t="s">
        <v>19</v>
      </c>
      <c r="E58" t="s">
        <v>19</v>
      </c>
      <c r="F58" s="6" t="s">
        <v>502</v>
      </c>
      <c r="G58" t="s">
        <v>17</v>
      </c>
      <c r="H58" t="s">
        <v>32</v>
      </c>
      <c r="I58" t="s">
        <v>17</v>
      </c>
      <c r="J58" t="s">
        <v>32</v>
      </c>
      <c r="K58" t="s">
        <v>74</v>
      </c>
      <c r="L58" t="s">
        <v>17</v>
      </c>
      <c r="M58" t="s">
        <v>34</v>
      </c>
      <c r="N58" t="s">
        <v>17</v>
      </c>
    </row>
    <row r="59" spans="1:15" x14ac:dyDescent="0.2">
      <c r="A59" t="s">
        <v>357</v>
      </c>
      <c r="B59" t="s">
        <v>38</v>
      </c>
      <c r="C59" t="s">
        <v>17</v>
      </c>
      <c r="D59" t="s">
        <v>19</v>
      </c>
      <c r="E59" t="s">
        <v>18</v>
      </c>
      <c r="F59" s="7" t="s">
        <v>358</v>
      </c>
      <c r="G59" t="s">
        <v>17</v>
      </c>
      <c r="H59" t="s">
        <v>32</v>
      </c>
      <c r="I59" t="s">
        <v>17</v>
      </c>
      <c r="J59" t="s">
        <v>32</v>
      </c>
      <c r="K59" t="s">
        <v>33</v>
      </c>
      <c r="L59" t="s">
        <v>17</v>
      </c>
      <c r="M59" t="s">
        <v>34</v>
      </c>
      <c r="N59" t="s">
        <v>24</v>
      </c>
      <c r="O59" t="s">
        <v>359</v>
      </c>
    </row>
    <row r="60" spans="1:15" x14ac:dyDescent="0.2">
      <c r="A60" t="s">
        <v>218</v>
      </c>
      <c r="B60" t="s">
        <v>26</v>
      </c>
      <c r="C60" t="s">
        <v>17</v>
      </c>
      <c r="D60" t="s">
        <v>19</v>
      </c>
      <c r="E60" t="s">
        <v>19</v>
      </c>
      <c r="F60" t="s">
        <v>19</v>
      </c>
      <c r="G60" t="s">
        <v>17</v>
      </c>
      <c r="H60" t="s">
        <v>20</v>
      </c>
      <c r="I60" t="s">
        <v>17</v>
      </c>
      <c r="J60" t="s">
        <v>32</v>
      </c>
      <c r="K60" t="s">
        <v>74</v>
      </c>
      <c r="L60" t="s">
        <v>17</v>
      </c>
      <c r="M60" t="s">
        <v>23</v>
      </c>
      <c r="N60" t="s">
        <v>17</v>
      </c>
    </row>
    <row r="61" spans="1:15" x14ac:dyDescent="0.2">
      <c r="A61" t="s">
        <v>516</v>
      </c>
      <c r="B61" t="s">
        <v>38</v>
      </c>
      <c r="C61" t="s">
        <v>17</v>
      </c>
      <c r="D61" t="s">
        <v>19</v>
      </c>
      <c r="E61" t="s">
        <v>19</v>
      </c>
      <c r="F61" t="s">
        <v>19</v>
      </c>
      <c r="G61" t="s">
        <v>82</v>
      </c>
      <c r="H61" t="s">
        <v>21</v>
      </c>
      <c r="I61" t="s">
        <v>17</v>
      </c>
      <c r="J61" t="s">
        <v>21</v>
      </c>
      <c r="K61" t="s">
        <v>517</v>
      </c>
      <c r="L61" t="s">
        <v>17</v>
      </c>
      <c r="M61" t="s">
        <v>23</v>
      </c>
      <c r="N61" t="s">
        <v>24</v>
      </c>
      <c r="O61" t="s">
        <v>518</v>
      </c>
    </row>
    <row r="62" spans="1:15" x14ac:dyDescent="0.2">
      <c r="A62" t="s">
        <v>264</v>
      </c>
      <c r="B62" t="s">
        <v>38</v>
      </c>
      <c r="C62" t="s">
        <v>17</v>
      </c>
      <c r="D62" t="s">
        <v>19</v>
      </c>
      <c r="E62" t="s">
        <v>19</v>
      </c>
      <c r="F62" t="s">
        <v>19</v>
      </c>
      <c r="G62" t="s">
        <v>27</v>
      </c>
      <c r="I62" t="s">
        <v>17</v>
      </c>
      <c r="J62" t="s">
        <v>21</v>
      </c>
      <c r="K62" t="s">
        <v>265</v>
      </c>
      <c r="L62" t="s">
        <v>17</v>
      </c>
      <c r="M62" t="s">
        <v>23</v>
      </c>
      <c r="N62" t="s">
        <v>17</v>
      </c>
    </row>
    <row r="63" spans="1:15" x14ac:dyDescent="0.2">
      <c r="A63" t="s">
        <v>554</v>
      </c>
      <c r="B63" t="s">
        <v>30</v>
      </c>
      <c r="C63" t="s">
        <v>17</v>
      </c>
      <c r="D63" t="s">
        <v>19</v>
      </c>
      <c r="E63" t="s">
        <v>19</v>
      </c>
      <c r="F63" t="s">
        <v>19</v>
      </c>
      <c r="G63" t="s">
        <v>27</v>
      </c>
      <c r="I63" t="s">
        <v>17</v>
      </c>
      <c r="J63" t="s">
        <v>21</v>
      </c>
      <c r="K63" t="s">
        <v>74</v>
      </c>
      <c r="L63" t="s">
        <v>17</v>
      </c>
      <c r="M63" t="s">
        <v>34</v>
      </c>
      <c r="N63" t="s">
        <v>17</v>
      </c>
    </row>
    <row r="64" spans="1:15" x14ac:dyDescent="0.2">
      <c r="A64" t="s">
        <v>498</v>
      </c>
      <c r="B64" t="s">
        <v>66</v>
      </c>
      <c r="C64" t="s">
        <v>17</v>
      </c>
      <c r="D64" t="s">
        <v>19</v>
      </c>
      <c r="E64" t="s">
        <v>19</v>
      </c>
      <c r="F64" t="s">
        <v>19</v>
      </c>
      <c r="G64" t="s">
        <v>17</v>
      </c>
      <c r="H64" t="s">
        <v>21</v>
      </c>
      <c r="I64" t="s">
        <v>17</v>
      </c>
      <c r="J64" t="s">
        <v>21</v>
      </c>
      <c r="K64" t="s">
        <v>339</v>
      </c>
      <c r="L64" t="s">
        <v>17</v>
      </c>
      <c r="M64" t="s">
        <v>41</v>
      </c>
      <c r="N64" t="s">
        <v>17</v>
      </c>
    </row>
    <row r="65" spans="1:15" x14ac:dyDescent="0.2">
      <c r="A65" t="s">
        <v>511</v>
      </c>
      <c r="B65" t="s">
        <v>38</v>
      </c>
      <c r="C65" t="s">
        <v>17</v>
      </c>
      <c r="D65" t="s">
        <v>19</v>
      </c>
      <c r="E65" t="s">
        <v>19</v>
      </c>
      <c r="F65" t="s">
        <v>19</v>
      </c>
      <c r="G65" t="s">
        <v>17</v>
      </c>
      <c r="H65" t="s">
        <v>20</v>
      </c>
      <c r="I65" t="s">
        <v>17</v>
      </c>
      <c r="J65" t="s">
        <v>21</v>
      </c>
      <c r="K65" t="s">
        <v>49</v>
      </c>
      <c r="L65" t="s">
        <v>17</v>
      </c>
      <c r="M65" t="s">
        <v>34</v>
      </c>
      <c r="N65" t="s">
        <v>24</v>
      </c>
      <c r="O65" t="s">
        <v>512</v>
      </c>
    </row>
    <row r="66" spans="1:15" x14ac:dyDescent="0.2">
      <c r="A66" t="s">
        <v>175</v>
      </c>
      <c r="B66" t="s">
        <v>38</v>
      </c>
      <c r="C66" t="s">
        <v>17</v>
      </c>
      <c r="D66" t="s">
        <v>19</v>
      </c>
      <c r="E66" t="s">
        <v>19</v>
      </c>
      <c r="F66" t="s">
        <v>19</v>
      </c>
      <c r="G66" t="s">
        <v>27</v>
      </c>
      <c r="I66" t="s">
        <v>17</v>
      </c>
      <c r="J66" t="s">
        <v>54</v>
      </c>
      <c r="K66" t="s">
        <v>22</v>
      </c>
      <c r="L66" t="s">
        <v>17</v>
      </c>
      <c r="M66" t="s">
        <v>34</v>
      </c>
      <c r="N66" t="s">
        <v>24</v>
      </c>
    </row>
    <row r="67" spans="1:15" x14ac:dyDescent="0.2">
      <c r="A67" t="s">
        <v>464</v>
      </c>
      <c r="B67" t="s">
        <v>324</v>
      </c>
      <c r="C67" t="s">
        <v>17</v>
      </c>
      <c r="D67" t="s">
        <v>465</v>
      </c>
      <c r="E67" t="s">
        <v>466</v>
      </c>
      <c r="F67" t="s">
        <v>467</v>
      </c>
      <c r="G67" t="s">
        <v>27</v>
      </c>
      <c r="I67" t="s">
        <v>17</v>
      </c>
      <c r="J67" t="s">
        <v>54</v>
      </c>
      <c r="K67" t="s">
        <v>49</v>
      </c>
      <c r="L67" t="s">
        <v>17</v>
      </c>
      <c r="M67" t="s">
        <v>67</v>
      </c>
      <c r="N67" t="s">
        <v>24</v>
      </c>
    </row>
    <row r="68" spans="1:15" x14ac:dyDescent="0.2">
      <c r="A68" t="s">
        <v>172</v>
      </c>
      <c r="B68" t="s">
        <v>66</v>
      </c>
      <c r="C68" t="s">
        <v>17</v>
      </c>
      <c r="D68" t="s">
        <v>19</v>
      </c>
      <c r="E68" t="s">
        <v>173</v>
      </c>
      <c r="F68" t="s">
        <v>19</v>
      </c>
      <c r="G68" t="s">
        <v>40</v>
      </c>
      <c r="I68" t="s">
        <v>17</v>
      </c>
      <c r="J68" t="s">
        <v>54</v>
      </c>
      <c r="K68" t="s">
        <v>33</v>
      </c>
      <c r="L68" t="s">
        <v>17</v>
      </c>
      <c r="M68" t="s">
        <v>41</v>
      </c>
      <c r="N68" t="s">
        <v>24</v>
      </c>
      <c r="O68" t="s">
        <v>174</v>
      </c>
    </row>
    <row r="69" spans="1:15" x14ac:dyDescent="0.2">
      <c r="A69" t="s">
        <v>169</v>
      </c>
      <c r="B69" t="s">
        <v>16</v>
      </c>
      <c r="C69" t="s">
        <v>17</v>
      </c>
      <c r="D69" t="s">
        <v>19</v>
      </c>
      <c r="E69" t="s">
        <v>19</v>
      </c>
      <c r="F69" t="s">
        <v>19</v>
      </c>
      <c r="G69" t="s">
        <v>17</v>
      </c>
      <c r="H69" t="s">
        <v>54</v>
      </c>
      <c r="I69" t="s">
        <v>17</v>
      </c>
      <c r="J69" t="s">
        <v>54</v>
      </c>
      <c r="K69" t="s">
        <v>74</v>
      </c>
      <c r="L69" t="s">
        <v>17</v>
      </c>
      <c r="M69" t="s">
        <v>23</v>
      </c>
      <c r="N69" t="s">
        <v>17</v>
      </c>
    </row>
    <row r="70" spans="1:15" x14ac:dyDescent="0.2">
      <c r="A70" t="s">
        <v>416</v>
      </c>
      <c r="B70" t="s">
        <v>184</v>
      </c>
      <c r="C70" t="s">
        <v>17</v>
      </c>
      <c r="D70" t="s">
        <v>19</v>
      </c>
      <c r="E70" t="s">
        <v>19</v>
      </c>
      <c r="F70" t="s">
        <v>19</v>
      </c>
      <c r="G70" t="s">
        <v>17</v>
      </c>
      <c r="H70" t="s">
        <v>54</v>
      </c>
      <c r="I70" t="s">
        <v>17</v>
      </c>
      <c r="J70" t="s">
        <v>54</v>
      </c>
      <c r="K70" t="s">
        <v>22</v>
      </c>
      <c r="L70" t="s">
        <v>17</v>
      </c>
      <c r="M70" t="s">
        <v>34</v>
      </c>
      <c r="N70" t="s">
        <v>17</v>
      </c>
      <c r="O70" t="s">
        <v>417</v>
      </c>
    </row>
    <row r="71" spans="1:15" x14ac:dyDescent="0.2">
      <c r="A71" t="s">
        <v>428</v>
      </c>
      <c r="B71" t="s">
        <v>184</v>
      </c>
      <c r="C71" t="s">
        <v>17</v>
      </c>
      <c r="D71" t="s">
        <v>19</v>
      </c>
      <c r="E71" t="s">
        <v>19</v>
      </c>
      <c r="F71" t="s">
        <v>19</v>
      </c>
      <c r="G71" t="s">
        <v>17</v>
      </c>
      <c r="H71" t="s">
        <v>54</v>
      </c>
      <c r="I71" t="s">
        <v>17</v>
      </c>
      <c r="J71" t="s">
        <v>54</v>
      </c>
      <c r="K71" t="s">
        <v>95</v>
      </c>
      <c r="L71" t="s">
        <v>17</v>
      </c>
      <c r="M71" t="s">
        <v>41</v>
      </c>
      <c r="N71" t="s">
        <v>17</v>
      </c>
      <c r="O71" t="s">
        <v>429</v>
      </c>
    </row>
    <row r="72" spans="1:15" x14ac:dyDescent="0.2">
      <c r="A72" t="s">
        <v>325</v>
      </c>
      <c r="B72" t="s">
        <v>38</v>
      </c>
      <c r="C72" t="s">
        <v>17</v>
      </c>
      <c r="D72" t="s">
        <v>19</v>
      </c>
      <c r="E72" t="s">
        <v>19</v>
      </c>
      <c r="F72" t="s">
        <v>19</v>
      </c>
      <c r="G72" t="s">
        <v>27</v>
      </c>
      <c r="I72" t="s">
        <v>17</v>
      </c>
      <c r="J72" t="s">
        <v>20</v>
      </c>
      <c r="K72" t="s">
        <v>22</v>
      </c>
      <c r="L72" t="s">
        <v>17</v>
      </c>
      <c r="M72" t="s">
        <v>41</v>
      </c>
      <c r="N72" t="s">
        <v>17</v>
      </c>
      <c r="O72" t="s">
        <v>326</v>
      </c>
    </row>
    <row r="73" spans="1:15" x14ac:dyDescent="0.2">
      <c r="A73" t="s">
        <v>64</v>
      </c>
      <c r="B73" t="s">
        <v>38</v>
      </c>
      <c r="C73" t="s">
        <v>17</v>
      </c>
      <c r="D73" t="s">
        <v>19</v>
      </c>
      <c r="E73" t="s">
        <v>19</v>
      </c>
      <c r="F73" t="s">
        <v>19</v>
      </c>
      <c r="G73" t="s">
        <v>17</v>
      </c>
      <c r="H73" t="s">
        <v>32</v>
      </c>
      <c r="I73" t="s">
        <v>17</v>
      </c>
      <c r="J73" t="s">
        <v>20</v>
      </c>
      <c r="K73" t="s">
        <v>55</v>
      </c>
      <c r="L73" t="s">
        <v>17</v>
      </c>
      <c r="M73" t="s">
        <v>41</v>
      </c>
      <c r="N73" t="s">
        <v>17</v>
      </c>
    </row>
    <row r="74" spans="1:15" x14ac:dyDescent="0.2">
      <c r="A74" t="s">
        <v>522</v>
      </c>
      <c r="B74" t="s">
        <v>38</v>
      </c>
      <c r="C74" t="s">
        <v>17</v>
      </c>
      <c r="D74" t="s">
        <v>19</v>
      </c>
      <c r="E74" t="s">
        <v>19</v>
      </c>
      <c r="F74" t="s">
        <v>19</v>
      </c>
      <c r="G74" t="s">
        <v>17</v>
      </c>
      <c r="H74" t="s">
        <v>20</v>
      </c>
      <c r="I74" t="s">
        <v>17</v>
      </c>
      <c r="J74" t="s">
        <v>20</v>
      </c>
      <c r="K74" t="s">
        <v>22</v>
      </c>
      <c r="L74" t="s">
        <v>17</v>
      </c>
      <c r="M74" t="s">
        <v>41</v>
      </c>
      <c r="N74" t="s">
        <v>17</v>
      </c>
      <c r="O74" s="6" t="s">
        <v>523</v>
      </c>
    </row>
    <row r="75" spans="1:15" x14ac:dyDescent="0.2">
      <c r="A75" t="s">
        <v>521</v>
      </c>
      <c r="B75" t="s">
        <v>26</v>
      </c>
      <c r="C75" t="s">
        <v>17</v>
      </c>
      <c r="D75" t="s">
        <v>19</v>
      </c>
      <c r="E75" t="s">
        <v>19</v>
      </c>
      <c r="F75" t="s">
        <v>19</v>
      </c>
      <c r="G75" t="s">
        <v>17</v>
      </c>
      <c r="H75" t="s">
        <v>20</v>
      </c>
      <c r="I75" t="s">
        <v>17</v>
      </c>
      <c r="J75" t="s">
        <v>20</v>
      </c>
      <c r="K75" t="s">
        <v>74</v>
      </c>
      <c r="L75" t="s">
        <v>17</v>
      </c>
      <c r="M75" t="s">
        <v>23</v>
      </c>
      <c r="N75" t="s">
        <v>17</v>
      </c>
    </row>
    <row r="76" spans="1:15" x14ac:dyDescent="0.2">
      <c r="O76" s="1"/>
    </row>
    <row r="82" spans="1:3" x14ac:dyDescent="0.2">
      <c r="A82" t="s">
        <v>566</v>
      </c>
      <c r="B82" t="s">
        <v>558</v>
      </c>
      <c r="C82">
        <v>44</v>
      </c>
    </row>
    <row r="83" spans="1:3" x14ac:dyDescent="0.2">
      <c r="A83" t="s">
        <v>578</v>
      </c>
      <c r="B83" t="s">
        <v>565</v>
      </c>
      <c r="C83">
        <v>8</v>
      </c>
    </row>
    <row r="84" spans="1:3" x14ac:dyDescent="0.2">
      <c r="A84" t="s">
        <v>579</v>
      </c>
      <c r="B84" t="s">
        <v>585</v>
      </c>
      <c r="C84">
        <v>4</v>
      </c>
    </row>
    <row r="85" spans="1:3" x14ac:dyDescent="0.2">
      <c r="A85" t="s">
        <v>580</v>
      </c>
      <c r="B85" t="s">
        <v>560</v>
      </c>
      <c r="C85">
        <v>5</v>
      </c>
    </row>
    <row r="86" spans="1:3" x14ac:dyDescent="0.2">
      <c r="B86" t="s">
        <v>561</v>
      </c>
      <c r="C86">
        <v>1</v>
      </c>
    </row>
    <row r="87" spans="1:3" x14ac:dyDescent="0.2">
      <c r="B87" t="s">
        <v>562</v>
      </c>
      <c r="C87">
        <v>6</v>
      </c>
    </row>
    <row r="88" spans="1:3" x14ac:dyDescent="0.2">
      <c r="B88" t="s">
        <v>563</v>
      </c>
      <c r="C88">
        <v>4</v>
      </c>
    </row>
    <row r="89" spans="1:3" x14ac:dyDescent="0.2">
      <c r="B89" t="s">
        <v>564</v>
      </c>
      <c r="C89">
        <v>2</v>
      </c>
    </row>
    <row r="90" spans="1:3" x14ac:dyDescent="0.2">
      <c r="B90" s="5" t="s">
        <v>573</v>
      </c>
      <c r="C90">
        <f>SUM(C82:C89)</f>
        <v>74</v>
      </c>
    </row>
    <row r="92" spans="1:3" x14ac:dyDescent="0.2">
      <c r="A92" t="s">
        <v>567</v>
      </c>
      <c r="B92" t="s">
        <v>19</v>
      </c>
      <c r="C92">
        <v>69</v>
      </c>
    </row>
    <row r="93" spans="1:3" x14ac:dyDescent="0.2">
      <c r="A93" s="17" t="s">
        <v>576</v>
      </c>
      <c r="B93" t="s">
        <v>18</v>
      </c>
      <c r="C93">
        <v>3</v>
      </c>
    </row>
    <row r="94" spans="1:3" x14ac:dyDescent="0.2">
      <c r="A94" s="17" t="s">
        <v>569</v>
      </c>
      <c r="B94" t="s">
        <v>574</v>
      </c>
      <c r="C94">
        <v>0</v>
      </c>
    </row>
    <row r="95" spans="1:3" x14ac:dyDescent="0.2">
      <c r="A95" s="17" t="s">
        <v>577</v>
      </c>
      <c r="B95" t="s">
        <v>571</v>
      </c>
      <c r="C95">
        <v>0</v>
      </c>
    </row>
    <row r="96" spans="1:3" x14ac:dyDescent="0.2">
      <c r="B96" t="s">
        <v>120</v>
      </c>
      <c r="C96">
        <v>1</v>
      </c>
    </row>
    <row r="97" spans="1:7" x14ac:dyDescent="0.2">
      <c r="B97" t="s">
        <v>572</v>
      </c>
      <c r="C97">
        <v>1</v>
      </c>
    </row>
    <row r="98" spans="1:7" x14ac:dyDescent="0.2">
      <c r="B98" s="5" t="s">
        <v>573</v>
      </c>
      <c r="C98">
        <f>SUM(C92:C97)</f>
        <v>74</v>
      </c>
    </row>
    <row r="100" spans="1:7" x14ac:dyDescent="0.2">
      <c r="A100" t="s">
        <v>568</v>
      </c>
      <c r="B100" t="s">
        <v>19</v>
      </c>
      <c r="C100">
        <v>54</v>
      </c>
    </row>
    <row r="101" spans="1:7" x14ac:dyDescent="0.2">
      <c r="A101" t="s">
        <v>576</v>
      </c>
      <c r="B101" t="s">
        <v>18</v>
      </c>
      <c r="C101">
        <v>3</v>
      </c>
    </row>
    <row r="102" spans="1:7" x14ac:dyDescent="0.2">
      <c r="A102" t="s">
        <v>570</v>
      </c>
      <c r="B102" t="s">
        <v>574</v>
      </c>
      <c r="C102">
        <v>0</v>
      </c>
    </row>
    <row r="103" spans="1:7" x14ac:dyDescent="0.2">
      <c r="A103" t="s">
        <v>577</v>
      </c>
      <c r="B103" t="s">
        <v>571</v>
      </c>
      <c r="C103">
        <v>4</v>
      </c>
    </row>
    <row r="104" spans="1:7" x14ac:dyDescent="0.2">
      <c r="B104" t="s">
        <v>120</v>
      </c>
      <c r="C104">
        <v>7</v>
      </c>
    </row>
    <row r="105" spans="1:7" x14ac:dyDescent="0.2">
      <c r="B105" t="s">
        <v>572</v>
      </c>
      <c r="C105">
        <v>6</v>
      </c>
    </row>
    <row r="106" spans="1:7" x14ac:dyDescent="0.2">
      <c r="B106" s="5" t="s">
        <v>573</v>
      </c>
      <c r="C106">
        <f>SUM(C100:C105)</f>
        <v>74</v>
      </c>
    </row>
    <row r="108" spans="1:7" ht="20" x14ac:dyDescent="0.2">
      <c r="A108" s="26" t="s">
        <v>6</v>
      </c>
    </row>
    <row r="109" spans="1:7" x14ac:dyDescent="0.2">
      <c r="F109" s="7" t="s">
        <v>587</v>
      </c>
      <c r="G109" s="6" t="s">
        <v>586</v>
      </c>
    </row>
    <row r="110" spans="1:7" x14ac:dyDescent="0.2">
      <c r="B110" t="s">
        <v>17</v>
      </c>
      <c r="D110" s="19"/>
      <c r="F110">
        <v>18</v>
      </c>
      <c r="G110" s="2">
        <f>F110/74</f>
        <v>0.24324324324324326</v>
      </c>
    </row>
    <row r="111" spans="1:7" x14ac:dyDescent="0.2">
      <c r="B111" t="s">
        <v>82</v>
      </c>
      <c r="D111" s="19"/>
      <c r="F111">
        <v>5</v>
      </c>
      <c r="G111" s="2">
        <f t="shared" ref="G111:G115" si="0">F111/74</f>
        <v>6.7567567567567571E-2</v>
      </c>
    </row>
    <row r="112" spans="1:7" x14ac:dyDescent="0.2">
      <c r="B112" t="s">
        <v>591</v>
      </c>
      <c r="D112" s="19"/>
      <c r="F112">
        <v>4</v>
      </c>
      <c r="G112" s="2">
        <f t="shared" si="0"/>
        <v>5.4054054054054057E-2</v>
      </c>
    </row>
    <row r="113" spans="1:7" x14ac:dyDescent="0.2">
      <c r="B113" s="27" t="s">
        <v>40</v>
      </c>
      <c r="D113" s="19"/>
      <c r="F113">
        <v>12</v>
      </c>
      <c r="G113" s="2">
        <f t="shared" si="0"/>
        <v>0.16216216216216217</v>
      </c>
    </row>
    <row r="114" spans="1:7" x14ac:dyDescent="0.2">
      <c r="B114" s="27" t="s">
        <v>27</v>
      </c>
      <c r="D114" s="19"/>
      <c r="F114">
        <v>35</v>
      </c>
      <c r="G114" s="2">
        <f t="shared" si="0"/>
        <v>0.47297297297297297</v>
      </c>
    </row>
    <row r="115" spans="1:7" x14ac:dyDescent="0.2">
      <c r="B115" s="5" t="s">
        <v>573</v>
      </c>
      <c r="D115" s="19"/>
      <c r="F115">
        <f>SUM(F110:F114)</f>
        <v>74</v>
      </c>
      <c r="G115" s="2">
        <f t="shared" si="0"/>
        <v>1</v>
      </c>
    </row>
    <row r="118" spans="1:7" ht="20" x14ac:dyDescent="0.2">
      <c r="A118" s="26" t="s">
        <v>7</v>
      </c>
    </row>
    <row r="120" spans="1:7" x14ac:dyDescent="0.2">
      <c r="C120" s="6" t="s">
        <v>586</v>
      </c>
      <c r="D120" s="7" t="s">
        <v>587</v>
      </c>
    </row>
    <row r="121" spans="1:7" x14ac:dyDescent="0.2">
      <c r="B121" s="33" t="s">
        <v>32</v>
      </c>
      <c r="C121" s="4">
        <f>D121/18</f>
        <v>0.3888888888888889</v>
      </c>
      <c r="D121">
        <v>7</v>
      </c>
    </row>
    <row r="122" spans="1:7" x14ac:dyDescent="0.2">
      <c r="B122" s="33" t="s">
        <v>20</v>
      </c>
      <c r="C122" s="4">
        <f t="shared" ref="C122:C125" si="1">D122/18</f>
        <v>0.27777777777777779</v>
      </c>
      <c r="D122">
        <v>5</v>
      </c>
    </row>
    <row r="123" spans="1:7" x14ac:dyDescent="0.2">
      <c r="B123" s="33" t="s">
        <v>54</v>
      </c>
      <c r="C123" s="4">
        <f t="shared" si="1"/>
        <v>0.27777777777777779</v>
      </c>
      <c r="D123">
        <v>5</v>
      </c>
    </row>
    <row r="124" spans="1:7" x14ac:dyDescent="0.2">
      <c r="B124" s="33" t="s">
        <v>21</v>
      </c>
      <c r="C124" s="4">
        <f t="shared" si="1"/>
        <v>5.5555555555555552E-2</v>
      </c>
      <c r="D124">
        <v>1</v>
      </c>
    </row>
    <row r="125" spans="1:7" x14ac:dyDescent="0.2">
      <c r="C125" s="4">
        <f t="shared" si="1"/>
        <v>1</v>
      </c>
      <c r="D125">
        <f>SUM(D121:D124)</f>
        <v>18</v>
      </c>
    </row>
    <row r="127" spans="1:7" ht="20" x14ac:dyDescent="0.2">
      <c r="A127" s="26" t="s">
        <v>592</v>
      </c>
    </row>
    <row r="128" spans="1:7" x14ac:dyDescent="0.2">
      <c r="F128" s="7" t="s">
        <v>587</v>
      </c>
      <c r="G128" s="6" t="s">
        <v>586</v>
      </c>
    </row>
    <row r="129" spans="1:7" x14ac:dyDescent="0.2">
      <c r="B129" t="s">
        <v>17</v>
      </c>
      <c r="D129" s="19"/>
      <c r="F129">
        <v>35</v>
      </c>
      <c r="G129" s="30">
        <f>F129/73</f>
        <v>0.47945205479452052</v>
      </c>
    </row>
    <row r="130" spans="1:7" x14ac:dyDescent="0.2">
      <c r="B130" t="s">
        <v>31</v>
      </c>
      <c r="D130" s="19"/>
      <c r="F130">
        <v>4</v>
      </c>
      <c r="G130" s="4">
        <f t="shared" ref="G130:G134" si="2">F130/73</f>
        <v>5.4794520547945202E-2</v>
      </c>
    </row>
    <row r="131" spans="1:7" x14ac:dyDescent="0.2">
      <c r="B131" t="s">
        <v>46</v>
      </c>
      <c r="D131" s="19"/>
      <c r="F131">
        <v>8</v>
      </c>
      <c r="G131" s="4">
        <f t="shared" si="2"/>
        <v>0.1095890410958904</v>
      </c>
    </row>
    <row r="132" spans="1:7" x14ac:dyDescent="0.2">
      <c r="B132" s="27" t="s">
        <v>40</v>
      </c>
      <c r="D132" s="19"/>
      <c r="F132">
        <v>25</v>
      </c>
      <c r="G132" s="4">
        <f t="shared" si="2"/>
        <v>0.34246575342465752</v>
      </c>
    </row>
    <row r="133" spans="1:7" x14ac:dyDescent="0.2">
      <c r="B133" s="27" t="s">
        <v>27</v>
      </c>
      <c r="D133" s="19"/>
      <c r="F133">
        <v>1</v>
      </c>
      <c r="G133" s="4">
        <f t="shared" si="2"/>
        <v>1.3698630136986301E-2</v>
      </c>
    </row>
    <row r="134" spans="1:7" x14ac:dyDescent="0.2">
      <c r="B134" s="5" t="s">
        <v>573</v>
      </c>
      <c r="D134" s="19"/>
      <c r="F134">
        <f>SUM(F129:F133)</f>
        <v>73</v>
      </c>
      <c r="G134" s="4">
        <f t="shared" si="2"/>
        <v>1</v>
      </c>
    </row>
    <row r="137" spans="1:7" ht="20" x14ac:dyDescent="0.2">
      <c r="A137" s="26" t="s">
        <v>9</v>
      </c>
    </row>
    <row r="139" spans="1:7" x14ac:dyDescent="0.2">
      <c r="C139" s="6" t="s">
        <v>586</v>
      </c>
      <c r="D139" s="7" t="s">
        <v>587</v>
      </c>
    </row>
    <row r="140" spans="1:7" x14ac:dyDescent="0.2">
      <c r="B140" s="33" t="s">
        <v>32</v>
      </c>
      <c r="C140" s="4">
        <f>D140/35</f>
        <v>0.51428571428571423</v>
      </c>
      <c r="D140">
        <v>18</v>
      </c>
    </row>
    <row r="141" spans="1:7" x14ac:dyDescent="0.2">
      <c r="B141" s="33" t="s">
        <v>20</v>
      </c>
      <c r="C141" s="4">
        <f t="shared" ref="C141:C144" si="3">D141/35</f>
        <v>0.17142857142857143</v>
      </c>
      <c r="D141">
        <v>6</v>
      </c>
    </row>
    <row r="142" spans="1:7" x14ac:dyDescent="0.2">
      <c r="B142" s="33" t="s">
        <v>54</v>
      </c>
      <c r="C142" s="4">
        <f t="shared" si="3"/>
        <v>0.17142857142857143</v>
      </c>
      <c r="D142">
        <v>6</v>
      </c>
    </row>
    <row r="143" spans="1:7" x14ac:dyDescent="0.2">
      <c r="B143" s="33" t="s">
        <v>21</v>
      </c>
      <c r="C143" s="4">
        <f t="shared" si="3"/>
        <v>0.14285714285714285</v>
      </c>
      <c r="D143">
        <v>5</v>
      </c>
    </row>
    <row r="144" spans="1:7" x14ac:dyDescent="0.2">
      <c r="C144" s="4">
        <f t="shared" si="3"/>
        <v>1</v>
      </c>
      <c r="D144">
        <f>SUM(D140:D143)</f>
        <v>35</v>
      </c>
    </row>
  </sheetData>
  <sortState xmlns:xlrd2="http://schemas.microsoft.com/office/spreadsheetml/2017/richdata2" ref="A1:O75">
    <sortCondition ref="L1:L75"/>
  </sortState>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E107"/>
  <sheetViews>
    <sheetView topLeftCell="A44" zoomScale="81" zoomScaleNormal="81" workbookViewId="0">
      <selection activeCell="E10" sqref="E10"/>
    </sheetView>
  </sheetViews>
  <sheetFormatPr baseColWidth="10" defaultRowHeight="16" x14ac:dyDescent="0.2"/>
  <cols>
    <col min="1" max="1" width="8.33203125" bestFit="1" customWidth="1"/>
    <col min="2" max="2" width="17.5" customWidth="1"/>
    <col min="3" max="3" width="8.83203125" bestFit="1" customWidth="1"/>
    <col min="4" max="4" width="6.83203125" bestFit="1" customWidth="1"/>
    <col min="5" max="5" width="9.33203125" bestFit="1" customWidth="1"/>
    <col min="6" max="6" width="10.83203125" bestFit="1" customWidth="1"/>
    <col min="7" max="7" width="9.1640625" bestFit="1" customWidth="1"/>
    <col min="8" max="8" width="11.1640625" bestFit="1" customWidth="1"/>
    <col min="9" max="9" width="11" bestFit="1" customWidth="1"/>
    <col min="10" max="10" width="9.33203125" bestFit="1" customWidth="1"/>
    <col min="11" max="11" width="5.6640625" bestFit="1" customWidth="1"/>
  </cols>
  <sheetData>
    <row r="2" spans="1:31" ht="28" customHeight="1" x14ac:dyDescent="0.2">
      <c r="T2" t="s">
        <v>652</v>
      </c>
    </row>
    <row r="3" spans="1:31" x14ac:dyDescent="0.2">
      <c r="A3" t="s">
        <v>566</v>
      </c>
    </row>
    <row r="4" spans="1:31" x14ac:dyDescent="0.2">
      <c r="A4" t="s">
        <v>578</v>
      </c>
      <c r="C4" t="s">
        <v>659</v>
      </c>
      <c r="D4" t="s">
        <v>660</v>
      </c>
      <c r="E4" t="s">
        <v>18</v>
      </c>
      <c r="F4" t="s">
        <v>19</v>
      </c>
    </row>
    <row r="5" spans="1:31" x14ac:dyDescent="0.2">
      <c r="A5" t="s">
        <v>579</v>
      </c>
      <c r="B5" t="s">
        <v>558</v>
      </c>
      <c r="C5" s="4">
        <f>E5/188</f>
        <v>0.39361702127659576</v>
      </c>
      <c r="D5" s="4">
        <f>F5/74</f>
        <v>0.59459459459459463</v>
      </c>
      <c r="E5">
        <v>74</v>
      </c>
      <c r="F5">
        <v>44</v>
      </c>
    </row>
    <row r="6" spans="1:31" x14ac:dyDescent="0.2">
      <c r="A6" t="s">
        <v>580</v>
      </c>
      <c r="B6" t="s">
        <v>597</v>
      </c>
      <c r="C6" s="4">
        <f t="shared" ref="C6:C12" si="0">E6/188</f>
        <v>0.37234042553191488</v>
      </c>
      <c r="D6" s="4">
        <f t="shared" ref="D6:D12" si="1">F6/74</f>
        <v>0.10810810810810811</v>
      </c>
      <c r="E6">
        <v>70</v>
      </c>
      <c r="F6">
        <v>8</v>
      </c>
    </row>
    <row r="7" spans="1:31" x14ac:dyDescent="0.2">
      <c r="B7" t="s">
        <v>585</v>
      </c>
      <c r="C7" s="4">
        <f t="shared" si="0"/>
        <v>0.11170212765957446</v>
      </c>
      <c r="D7" s="4">
        <f t="shared" si="1"/>
        <v>5.4054054054054057E-2</v>
      </c>
      <c r="E7">
        <v>21</v>
      </c>
      <c r="F7">
        <v>4</v>
      </c>
    </row>
    <row r="8" spans="1:31" x14ac:dyDescent="0.2">
      <c r="B8" t="s">
        <v>598</v>
      </c>
      <c r="C8" s="4">
        <f t="shared" si="0"/>
        <v>5.3191489361702128E-2</v>
      </c>
      <c r="D8" s="4">
        <f t="shared" si="1"/>
        <v>6.7567567567567571E-2</v>
      </c>
      <c r="E8">
        <v>10</v>
      </c>
      <c r="F8">
        <v>5</v>
      </c>
      <c r="W8" s="10"/>
      <c r="X8" s="10"/>
      <c r="Y8" s="10"/>
      <c r="Z8" s="10"/>
      <c r="AA8" s="10"/>
      <c r="AB8" s="10"/>
      <c r="AC8" s="10"/>
      <c r="AD8" s="10"/>
      <c r="AE8" s="10"/>
    </row>
    <row r="9" spans="1:31" x14ac:dyDescent="0.2">
      <c r="B9" t="s">
        <v>561</v>
      </c>
      <c r="C9" s="4">
        <f t="shared" si="0"/>
        <v>3.7234042553191488E-2</v>
      </c>
      <c r="D9" s="4">
        <f t="shared" si="1"/>
        <v>1.3513513513513514E-2</v>
      </c>
      <c r="E9">
        <v>7</v>
      </c>
      <c r="F9">
        <v>1</v>
      </c>
    </row>
    <row r="10" spans="1:31" x14ac:dyDescent="0.2">
      <c r="B10" t="s">
        <v>600</v>
      </c>
      <c r="C10" s="30">
        <f t="shared" si="0"/>
        <v>1.5957446808510637E-2</v>
      </c>
      <c r="D10" s="30">
        <f t="shared" si="1"/>
        <v>8.1081081081081086E-2</v>
      </c>
      <c r="E10">
        <v>3</v>
      </c>
      <c r="F10">
        <v>6</v>
      </c>
    </row>
    <row r="11" spans="1:31" x14ac:dyDescent="0.2">
      <c r="B11" t="s">
        <v>563</v>
      </c>
      <c r="C11" s="4">
        <f t="shared" si="0"/>
        <v>1.5957446808510637E-2</v>
      </c>
      <c r="D11" s="4">
        <f t="shared" si="1"/>
        <v>5.4054054054054057E-2</v>
      </c>
      <c r="E11">
        <v>3</v>
      </c>
      <c r="F11">
        <v>4</v>
      </c>
    </row>
    <row r="12" spans="1:31" x14ac:dyDescent="0.2">
      <c r="B12" t="s">
        <v>599</v>
      </c>
      <c r="C12" s="4">
        <f t="shared" si="0"/>
        <v>0</v>
      </c>
      <c r="D12" s="4">
        <f t="shared" si="1"/>
        <v>2.7027027027027029E-2</v>
      </c>
      <c r="E12">
        <v>0</v>
      </c>
      <c r="F12">
        <v>2</v>
      </c>
    </row>
    <row r="13" spans="1:31" x14ac:dyDescent="0.2">
      <c r="C13" s="18">
        <f>SUM(C5:C12)</f>
        <v>1</v>
      </c>
      <c r="D13" s="18">
        <f>SUM(D5:D12)</f>
        <v>1</v>
      </c>
      <c r="E13">
        <f>SUM(E5:E12)</f>
        <v>188</v>
      </c>
      <c r="F13">
        <f>SUM(F5:F12)</f>
        <v>74</v>
      </c>
    </row>
    <row r="14" spans="1:31" x14ac:dyDescent="0.2">
      <c r="F14">
        <f>SUM(E13:F13)</f>
        <v>262</v>
      </c>
    </row>
    <row r="16" spans="1:31" x14ac:dyDescent="0.2">
      <c r="C16" s="18">
        <f>SUM(C5,C6,C8)</f>
        <v>0.81914893617021278</v>
      </c>
      <c r="D16" s="18">
        <f>SUM(D5,D6,D8)</f>
        <v>0.77027027027027029</v>
      </c>
      <c r="E16" s="20">
        <f>SUM(E5,E6,E8)</f>
        <v>154</v>
      </c>
      <c r="F16" s="20">
        <f>SUM(F5,F6,F8)</f>
        <v>57</v>
      </c>
    </row>
    <row r="17" spans="1:10" x14ac:dyDescent="0.2">
      <c r="E17" s="21">
        <f>E16/E13%</f>
        <v>81.914893617021278</v>
      </c>
      <c r="F17" s="21">
        <f>F16/F13%</f>
        <v>77.027027027027032</v>
      </c>
    </row>
    <row r="29" spans="1:10" ht="21" x14ac:dyDescent="0.25">
      <c r="A29" s="16" t="s">
        <v>583</v>
      </c>
      <c r="B29" s="14" t="s">
        <v>18</v>
      </c>
      <c r="C29" s="14" t="s">
        <v>19</v>
      </c>
      <c r="D29" s="14" t="s">
        <v>92</v>
      </c>
      <c r="E29" s="14" t="s">
        <v>116</v>
      </c>
      <c r="F29" s="14" t="s">
        <v>189</v>
      </c>
      <c r="G29" s="14" t="s">
        <v>72</v>
      </c>
      <c r="H29" s="14" t="s">
        <v>328</v>
      </c>
      <c r="I29" s="14" t="s">
        <v>80</v>
      </c>
      <c r="J29" s="10"/>
    </row>
    <row r="30" spans="1:10" x14ac:dyDescent="0.2">
      <c r="A30" t="s">
        <v>576</v>
      </c>
      <c r="B30" s="10">
        <v>188</v>
      </c>
      <c r="C30" s="10">
        <v>74</v>
      </c>
      <c r="D30" s="10">
        <v>7</v>
      </c>
      <c r="E30" s="10">
        <v>2</v>
      </c>
      <c r="F30" s="10">
        <v>3</v>
      </c>
      <c r="G30" s="10">
        <v>1</v>
      </c>
      <c r="H30" s="10">
        <v>1</v>
      </c>
      <c r="I30" s="10">
        <v>1</v>
      </c>
      <c r="J30" s="10">
        <f>SUM(B30:I30)</f>
        <v>277</v>
      </c>
    </row>
    <row r="31" spans="1:10" x14ac:dyDescent="0.2">
      <c r="A31" t="s">
        <v>584</v>
      </c>
      <c r="B31" s="15">
        <f>B30/277%</f>
        <v>67.870036101083031</v>
      </c>
      <c r="C31" s="15">
        <f>C30/277%</f>
        <v>26.714801444043321</v>
      </c>
      <c r="D31" s="15">
        <f>15/277%</f>
        <v>5.4151624548736459</v>
      </c>
      <c r="E31" s="10"/>
      <c r="F31" s="10"/>
      <c r="G31" s="10"/>
      <c r="H31" s="10"/>
      <c r="I31" s="10"/>
      <c r="J31" s="10" t="s">
        <v>582</v>
      </c>
    </row>
    <row r="32" spans="1:10" x14ac:dyDescent="0.2">
      <c r="A32" t="s">
        <v>577</v>
      </c>
      <c r="B32" s="10"/>
      <c r="C32" s="10"/>
      <c r="D32" s="10"/>
      <c r="E32" s="10"/>
      <c r="F32" s="10"/>
      <c r="G32" s="10"/>
      <c r="H32" s="10"/>
      <c r="I32" s="10"/>
      <c r="J32" s="10"/>
    </row>
    <row r="33" spans="1:10" x14ac:dyDescent="0.2">
      <c r="B33" s="10"/>
      <c r="C33" s="10"/>
      <c r="D33" s="10"/>
      <c r="E33" s="10"/>
      <c r="F33" s="10"/>
      <c r="G33" s="10"/>
      <c r="H33" s="10"/>
      <c r="I33" s="10"/>
      <c r="J33" s="10"/>
    </row>
    <row r="34" spans="1:10" x14ac:dyDescent="0.2">
      <c r="B34" s="10"/>
      <c r="C34" s="10"/>
      <c r="D34" s="10"/>
      <c r="E34" s="10"/>
      <c r="F34" s="10"/>
      <c r="G34" s="10"/>
      <c r="H34" s="10"/>
      <c r="I34" s="10"/>
      <c r="J34" s="10"/>
    </row>
    <row r="36" spans="1:10" x14ac:dyDescent="0.2">
      <c r="A36" t="s">
        <v>567</v>
      </c>
      <c r="C36" s="6" t="s">
        <v>586</v>
      </c>
      <c r="D36" s="6"/>
      <c r="F36" s="7" t="s">
        <v>587</v>
      </c>
      <c r="G36" s="7"/>
    </row>
    <row r="37" spans="1:10" x14ac:dyDescent="0.2">
      <c r="A37" t="s">
        <v>576</v>
      </c>
      <c r="C37" t="s">
        <v>655</v>
      </c>
      <c r="D37" t="s">
        <v>656</v>
      </c>
      <c r="F37" t="s">
        <v>588</v>
      </c>
      <c r="G37" t="s">
        <v>589</v>
      </c>
      <c r="H37" t="s">
        <v>575</v>
      </c>
    </row>
    <row r="38" spans="1:10" x14ac:dyDescent="0.2">
      <c r="A38" t="s">
        <v>569</v>
      </c>
      <c r="B38" t="s">
        <v>19</v>
      </c>
      <c r="C38" s="4">
        <f>F38/185</f>
        <v>0.13513513513513514</v>
      </c>
      <c r="D38" s="4">
        <f>G38/72</f>
        <v>0.95833333333333337</v>
      </c>
      <c r="F38">
        <v>25</v>
      </c>
      <c r="G38">
        <v>69</v>
      </c>
      <c r="H38">
        <f>F38+G38</f>
        <v>94</v>
      </c>
      <c r="I38" s="3">
        <f>H38/262</f>
        <v>0.35877862595419846</v>
      </c>
    </row>
    <row r="39" spans="1:10" x14ac:dyDescent="0.2">
      <c r="A39" t="s">
        <v>577</v>
      </c>
      <c r="B39" t="s">
        <v>18</v>
      </c>
      <c r="C39" s="4">
        <f t="shared" ref="C39:C41" si="2">F39/185</f>
        <v>0.81621621621621621</v>
      </c>
      <c r="D39" s="4">
        <f t="shared" ref="D39:D41" si="3">G39/72</f>
        <v>4.1666666666666664E-2</v>
      </c>
      <c r="F39">
        <v>151</v>
      </c>
      <c r="G39">
        <v>3</v>
      </c>
      <c r="H39">
        <f>F39+G39</f>
        <v>154</v>
      </c>
      <c r="I39" s="3">
        <f t="shared" ref="I39:I45" si="4">H39/262</f>
        <v>0.58778625954198471</v>
      </c>
    </row>
    <row r="40" spans="1:10" x14ac:dyDescent="0.2">
      <c r="B40" t="s">
        <v>574</v>
      </c>
      <c r="C40" s="4">
        <f t="shared" si="2"/>
        <v>0</v>
      </c>
      <c r="D40" s="4">
        <f t="shared" si="3"/>
        <v>0</v>
      </c>
      <c r="F40">
        <v>0</v>
      </c>
      <c r="G40">
        <v>0</v>
      </c>
      <c r="H40">
        <f>F40+G40</f>
        <v>0</v>
      </c>
      <c r="I40" s="3">
        <f t="shared" si="4"/>
        <v>0</v>
      </c>
    </row>
    <row r="41" spans="1:10" x14ac:dyDescent="0.2">
      <c r="B41" t="s">
        <v>571</v>
      </c>
      <c r="C41" s="4">
        <f t="shared" si="2"/>
        <v>4.8648648648648651E-2</v>
      </c>
      <c r="D41" s="4">
        <f t="shared" si="3"/>
        <v>0</v>
      </c>
      <c r="F41">
        <v>9</v>
      </c>
      <c r="G41">
        <v>0</v>
      </c>
      <c r="H41">
        <f>F41+G41</f>
        <v>9</v>
      </c>
      <c r="I41" s="3">
        <f t="shared" si="4"/>
        <v>3.4351145038167941E-2</v>
      </c>
    </row>
    <row r="42" spans="1:10" x14ac:dyDescent="0.2">
      <c r="B42" s="5" t="s">
        <v>590</v>
      </c>
      <c r="C42" s="4">
        <f>SUM(C38:C41)</f>
        <v>1</v>
      </c>
      <c r="D42" s="4">
        <f>SUM(D38:D41)</f>
        <v>1</v>
      </c>
      <c r="E42" s="5" t="s">
        <v>590</v>
      </c>
      <c r="F42" s="5">
        <f>SUM(F38:F41)</f>
        <v>185</v>
      </c>
      <c r="G42">
        <f>SUM(G38:G41)</f>
        <v>72</v>
      </c>
      <c r="H42">
        <f>SUM(F42:G42)</f>
        <v>257</v>
      </c>
      <c r="I42" s="3">
        <f t="shared" si="4"/>
        <v>0.98091603053435117</v>
      </c>
    </row>
    <row r="43" spans="1:10" x14ac:dyDescent="0.2">
      <c r="B43" t="s">
        <v>120</v>
      </c>
      <c r="C43" s="4"/>
      <c r="D43" s="4"/>
      <c r="F43">
        <v>0</v>
      </c>
      <c r="G43">
        <v>1</v>
      </c>
      <c r="H43">
        <f>F43+G43</f>
        <v>1</v>
      </c>
      <c r="I43" s="3">
        <f t="shared" si="4"/>
        <v>3.8167938931297708E-3</v>
      </c>
    </row>
    <row r="44" spans="1:10" x14ac:dyDescent="0.2">
      <c r="B44" t="s">
        <v>572</v>
      </c>
      <c r="C44" s="4"/>
      <c r="D44" s="4"/>
      <c r="F44">
        <v>3</v>
      </c>
      <c r="G44">
        <v>1</v>
      </c>
      <c r="H44">
        <f>F44+G44</f>
        <v>4</v>
      </c>
      <c r="I44" s="3">
        <f t="shared" si="4"/>
        <v>1.5267175572519083E-2</v>
      </c>
    </row>
    <row r="45" spans="1:10" x14ac:dyDescent="0.2">
      <c r="B45" s="5" t="s">
        <v>573</v>
      </c>
      <c r="C45" s="4"/>
      <c r="D45" s="4"/>
      <c r="E45" s="5" t="s">
        <v>573</v>
      </c>
      <c r="F45">
        <f>SUM(F42:F44)</f>
        <v>188</v>
      </c>
      <c r="G45">
        <f>SUM(G42:G44)</f>
        <v>74</v>
      </c>
      <c r="H45">
        <f>SUM(H42:H44)</f>
        <v>262</v>
      </c>
      <c r="I45" s="3">
        <f t="shared" si="4"/>
        <v>1</v>
      </c>
    </row>
    <row r="48" spans="1:10" x14ac:dyDescent="0.2">
      <c r="A48" t="s">
        <v>568</v>
      </c>
      <c r="C48" s="6" t="s">
        <v>586</v>
      </c>
      <c r="D48" s="6"/>
      <c r="F48" s="7" t="s">
        <v>587</v>
      </c>
      <c r="G48" s="7"/>
      <c r="H48" s="7"/>
    </row>
    <row r="49" spans="1:9" x14ac:dyDescent="0.2">
      <c r="A49" t="s">
        <v>576</v>
      </c>
      <c r="C49" t="s">
        <v>657</v>
      </c>
      <c r="D49" t="s">
        <v>658</v>
      </c>
      <c r="F49" t="s">
        <v>588</v>
      </c>
      <c r="G49" t="s">
        <v>589</v>
      </c>
      <c r="H49" t="s">
        <v>575</v>
      </c>
    </row>
    <row r="50" spans="1:9" x14ac:dyDescent="0.2">
      <c r="A50" t="s">
        <v>570</v>
      </c>
      <c r="B50" t="s">
        <v>19</v>
      </c>
      <c r="C50" s="4">
        <f>F50/142</f>
        <v>0.21126760563380281</v>
      </c>
      <c r="D50" s="4">
        <f>G50/61</f>
        <v>0.88524590163934425</v>
      </c>
      <c r="F50" s="24">
        <v>30</v>
      </c>
      <c r="G50">
        <v>54</v>
      </c>
      <c r="H50">
        <f>F50+G50</f>
        <v>84</v>
      </c>
      <c r="I50" s="4">
        <f>H50/268</f>
        <v>0.31343283582089554</v>
      </c>
    </row>
    <row r="51" spans="1:9" x14ac:dyDescent="0.2">
      <c r="A51" t="s">
        <v>577</v>
      </c>
      <c r="B51" t="s">
        <v>18</v>
      </c>
      <c r="C51" s="4">
        <f t="shared" ref="C51:C53" si="5">F51/142</f>
        <v>0.647887323943662</v>
      </c>
      <c r="D51" s="4">
        <f t="shared" ref="D51:D53" si="6">G51/61</f>
        <v>4.9180327868852458E-2</v>
      </c>
      <c r="F51" s="24">
        <v>92</v>
      </c>
      <c r="G51">
        <v>3</v>
      </c>
      <c r="H51">
        <f>F51+G51</f>
        <v>95</v>
      </c>
      <c r="I51" s="4">
        <f t="shared" ref="I51:I56" si="7">H51/268</f>
        <v>0.35447761194029853</v>
      </c>
    </row>
    <row r="52" spans="1:9" x14ac:dyDescent="0.2">
      <c r="B52" t="s">
        <v>574</v>
      </c>
      <c r="C52" s="4">
        <f t="shared" si="5"/>
        <v>8.4507042253521125E-2</v>
      </c>
      <c r="D52" s="4">
        <f t="shared" si="6"/>
        <v>0</v>
      </c>
      <c r="F52" s="24">
        <v>12</v>
      </c>
      <c r="G52">
        <v>0</v>
      </c>
      <c r="H52">
        <f>F52+G52</f>
        <v>12</v>
      </c>
      <c r="I52" s="4">
        <f t="shared" si="7"/>
        <v>4.4776119402985072E-2</v>
      </c>
    </row>
    <row r="53" spans="1:9" x14ac:dyDescent="0.2">
      <c r="B53" t="s">
        <v>571</v>
      </c>
      <c r="C53" s="4">
        <f t="shared" si="5"/>
        <v>5.6338028169014086E-2</v>
      </c>
      <c r="D53" s="4">
        <f t="shared" si="6"/>
        <v>6.5573770491803282E-2</v>
      </c>
      <c r="F53" s="24">
        <v>8</v>
      </c>
      <c r="G53">
        <v>4</v>
      </c>
      <c r="H53">
        <f>F53+G53</f>
        <v>12</v>
      </c>
      <c r="I53" s="4">
        <f t="shared" si="7"/>
        <v>4.4776119402985072E-2</v>
      </c>
    </row>
    <row r="54" spans="1:9" x14ac:dyDescent="0.2">
      <c r="B54" s="5" t="s">
        <v>590</v>
      </c>
      <c r="C54" s="4">
        <f>SUM(C50:C53)</f>
        <v>1</v>
      </c>
      <c r="D54" s="4">
        <f>SUM(D50:D53)</f>
        <v>0.99999999999999989</v>
      </c>
      <c r="E54" s="5" t="s">
        <v>590</v>
      </c>
      <c r="F54" s="5">
        <f>SUM(F50:F53)</f>
        <v>142</v>
      </c>
      <c r="G54">
        <f>SUM(G50:G53)</f>
        <v>61</v>
      </c>
      <c r="H54">
        <f>SUM(F54:G54)</f>
        <v>203</v>
      </c>
      <c r="I54" s="3">
        <f t="shared" ref="I54" si="8">H54/262</f>
        <v>0.77480916030534353</v>
      </c>
    </row>
    <row r="55" spans="1:9" x14ac:dyDescent="0.2">
      <c r="B55" t="s">
        <v>120</v>
      </c>
      <c r="C55" s="4"/>
      <c r="D55" s="4"/>
      <c r="F55" s="24">
        <v>16</v>
      </c>
      <c r="G55">
        <v>7</v>
      </c>
      <c r="H55">
        <f>F55+G55</f>
        <v>23</v>
      </c>
      <c r="I55" s="4">
        <f t="shared" si="7"/>
        <v>8.5820895522388058E-2</v>
      </c>
    </row>
    <row r="56" spans="1:9" x14ac:dyDescent="0.2">
      <c r="B56" t="s">
        <v>572</v>
      </c>
      <c r="C56" s="4"/>
      <c r="D56" s="4"/>
      <c r="F56" s="24">
        <v>30</v>
      </c>
      <c r="G56">
        <v>6</v>
      </c>
      <c r="H56">
        <f>F56+G56</f>
        <v>36</v>
      </c>
      <c r="I56" s="4">
        <f t="shared" si="7"/>
        <v>0.13432835820895522</v>
      </c>
    </row>
    <row r="57" spans="1:9" x14ac:dyDescent="0.2">
      <c r="B57" s="5" t="s">
        <v>573</v>
      </c>
      <c r="C57" s="5"/>
      <c r="D57" s="5"/>
      <c r="E57" s="5" t="s">
        <v>573</v>
      </c>
      <c r="F57">
        <f>SUM(F54:F56)</f>
        <v>188</v>
      </c>
      <c r="G57">
        <f>SUM(G54:G56)</f>
        <v>74</v>
      </c>
      <c r="H57">
        <f>SUM(H54:H56)</f>
        <v>262</v>
      </c>
      <c r="I57" s="3">
        <f t="shared" ref="I57" si="9">H57/262</f>
        <v>1</v>
      </c>
    </row>
    <row r="72" spans="1:12" ht="20" x14ac:dyDescent="0.2">
      <c r="A72" s="26" t="s">
        <v>6</v>
      </c>
    </row>
    <row r="73" spans="1:12" x14ac:dyDescent="0.2">
      <c r="G73" s="6" t="s">
        <v>586</v>
      </c>
      <c r="H73" s="6"/>
      <c r="I73" s="6"/>
      <c r="J73" s="7" t="s">
        <v>587</v>
      </c>
      <c r="K73" s="7"/>
      <c r="L73" s="7"/>
    </row>
    <row r="74" spans="1:12" x14ac:dyDescent="0.2">
      <c r="G74" t="s">
        <v>573</v>
      </c>
      <c r="H74" s="10" t="s">
        <v>588</v>
      </c>
      <c r="I74" s="10" t="s">
        <v>589</v>
      </c>
      <c r="J74" s="10" t="s">
        <v>573</v>
      </c>
      <c r="K74" s="10" t="s">
        <v>18</v>
      </c>
      <c r="L74" s="10" t="s">
        <v>19</v>
      </c>
    </row>
    <row r="75" spans="1:12" x14ac:dyDescent="0.2">
      <c r="B75" t="s">
        <v>17</v>
      </c>
      <c r="D75" s="19"/>
      <c r="G75" s="28">
        <f>J75/275</f>
        <v>0.17454545454545456</v>
      </c>
      <c r="H75" s="28">
        <f t="shared" ref="H75:H80" si="10">K75/187</f>
        <v>0.13368983957219252</v>
      </c>
      <c r="I75" s="28">
        <f t="shared" ref="I75:I81" si="11">L75/74</f>
        <v>0.24324324324324326</v>
      </c>
      <c r="J75">
        <v>48</v>
      </c>
      <c r="K75">
        <v>25</v>
      </c>
      <c r="L75">
        <v>18</v>
      </c>
    </row>
    <row r="76" spans="1:12" x14ac:dyDescent="0.2">
      <c r="B76" t="s">
        <v>82</v>
      </c>
      <c r="D76" s="19"/>
      <c r="G76" s="28">
        <f t="shared" ref="G76:G80" si="12">J76/275</f>
        <v>2.9090909090909091E-2</v>
      </c>
      <c r="H76" s="28">
        <f t="shared" si="10"/>
        <v>1.6042780748663103E-2</v>
      </c>
      <c r="I76" s="28">
        <f t="shared" si="11"/>
        <v>6.7567567567567571E-2</v>
      </c>
      <c r="J76">
        <v>8</v>
      </c>
      <c r="K76">
        <v>3</v>
      </c>
      <c r="L76">
        <v>5</v>
      </c>
    </row>
    <row r="77" spans="1:12" x14ac:dyDescent="0.2">
      <c r="B77" t="s">
        <v>85</v>
      </c>
      <c r="D77" s="19"/>
      <c r="G77" s="28">
        <f t="shared" si="12"/>
        <v>3.6363636363636362E-2</v>
      </c>
      <c r="H77" s="28">
        <f t="shared" si="10"/>
        <v>3.2085561497326207E-2</v>
      </c>
      <c r="I77" s="28">
        <f t="shared" si="11"/>
        <v>5.4054054054054057E-2</v>
      </c>
      <c r="J77">
        <v>10</v>
      </c>
      <c r="K77">
        <v>6</v>
      </c>
      <c r="L77">
        <v>4</v>
      </c>
    </row>
    <row r="78" spans="1:12" x14ac:dyDescent="0.2">
      <c r="B78" s="27" t="s">
        <v>40</v>
      </c>
      <c r="D78" s="19"/>
      <c r="G78" s="28">
        <f t="shared" si="12"/>
        <v>0.08</v>
      </c>
      <c r="H78" s="28">
        <f t="shared" si="10"/>
        <v>4.2780748663101602E-2</v>
      </c>
      <c r="I78" s="28">
        <f t="shared" si="11"/>
        <v>0.16216216216216217</v>
      </c>
      <c r="J78">
        <v>22</v>
      </c>
      <c r="K78">
        <v>8</v>
      </c>
      <c r="L78">
        <v>12</v>
      </c>
    </row>
    <row r="79" spans="1:12" x14ac:dyDescent="0.2">
      <c r="B79" s="27" t="s">
        <v>27</v>
      </c>
      <c r="D79" s="19"/>
      <c r="G79" s="28">
        <f t="shared" si="12"/>
        <v>0.68</v>
      </c>
      <c r="H79" s="28">
        <f t="shared" si="10"/>
        <v>0.77540106951871657</v>
      </c>
      <c r="I79" s="28">
        <f t="shared" si="11"/>
        <v>0.47297297297297297</v>
      </c>
      <c r="J79">
        <v>187</v>
      </c>
      <c r="K79">
        <v>145</v>
      </c>
      <c r="L79">
        <v>35</v>
      </c>
    </row>
    <row r="80" spans="1:12" x14ac:dyDescent="0.2">
      <c r="B80" s="5" t="s">
        <v>573</v>
      </c>
      <c r="D80" s="19"/>
      <c r="G80" s="28">
        <f t="shared" si="12"/>
        <v>1</v>
      </c>
      <c r="H80" s="28">
        <f t="shared" si="10"/>
        <v>1</v>
      </c>
      <c r="I80" s="28">
        <f t="shared" si="11"/>
        <v>1</v>
      </c>
      <c r="J80">
        <f>SUM(J75:J79)</f>
        <v>275</v>
      </c>
      <c r="K80">
        <f>SUM(K75:K79)</f>
        <v>187</v>
      </c>
      <c r="L80">
        <f>SUM(L75:L79)</f>
        <v>74</v>
      </c>
    </row>
    <row r="81" spans="9:12" x14ac:dyDescent="0.2">
      <c r="I81" s="28">
        <f t="shared" si="11"/>
        <v>3.5270270270270272</v>
      </c>
      <c r="L81">
        <f>SUM(K80:L80)</f>
        <v>261</v>
      </c>
    </row>
    <row r="106" spans="6:12" x14ac:dyDescent="0.2">
      <c r="G106" t="s">
        <v>573</v>
      </c>
      <c r="H106" s="10" t="s">
        <v>588</v>
      </c>
      <c r="I106" s="10" t="s">
        <v>589</v>
      </c>
    </row>
    <row r="107" spans="6:12" x14ac:dyDescent="0.2">
      <c r="F107" s="5" t="s">
        <v>564</v>
      </c>
      <c r="G107" s="28">
        <f t="shared" ref="G107" si="13">J107/275</f>
        <v>0.32</v>
      </c>
      <c r="H107" s="28">
        <f>K107/187</f>
        <v>0.22459893048128343</v>
      </c>
      <c r="I107" s="28">
        <f>L107/74</f>
        <v>0.52702702702702697</v>
      </c>
      <c r="J107">
        <f>J80-J79</f>
        <v>88</v>
      </c>
      <c r="K107">
        <f>K80-K79</f>
        <v>42</v>
      </c>
      <c r="L107">
        <f>L80-L79</f>
        <v>39</v>
      </c>
    </row>
  </sheetData>
  <pageMargins left="0.7" right="0.7" top="0.75" bottom="0.75" header="0.3" footer="0.3"/>
  <pageSetup paperSize="9" orientation="portrait" horizontalDpi="0" verticalDpi="0"/>
  <ignoredErrors>
    <ignoredError sqref="H42" formula="1"/>
  </ignoredError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61"/>
  <sheetViews>
    <sheetView showGridLines="0" topLeftCell="A365" zoomScale="130" zoomScaleNormal="130" workbookViewId="0">
      <selection activeCell="W354" sqref="W354"/>
    </sheetView>
  </sheetViews>
  <sheetFormatPr baseColWidth="10" defaultRowHeight="16" x14ac:dyDescent="0.2"/>
  <cols>
    <col min="2" max="2" width="5.6640625" customWidth="1"/>
    <col min="3" max="3" width="41.83203125" customWidth="1"/>
    <col min="4" max="4" width="7.6640625" customWidth="1"/>
    <col min="5" max="5" width="6.83203125" customWidth="1"/>
    <col min="6" max="6" width="6.1640625" customWidth="1"/>
    <col min="7" max="7" width="5.1640625" customWidth="1"/>
    <col min="8" max="8" width="7.1640625" customWidth="1"/>
    <col min="9" max="9" width="5.5" customWidth="1"/>
    <col min="10" max="10" width="6.33203125" customWidth="1"/>
    <col min="11" max="11" width="6" customWidth="1"/>
    <col min="12" max="12" width="6.33203125" customWidth="1"/>
    <col min="13" max="13" width="4.83203125" customWidth="1"/>
    <col min="14" max="14" width="9.1640625" customWidth="1"/>
    <col min="15" max="15" width="7.5" customWidth="1"/>
    <col min="16" max="16" width="9.5" customWidth="1"/>
    <col min="17" max="17" width="7.1640625" customWidth="1"/>
    <col min="18" max="18" width="7.33203125" customWidth="1"/>
    <col min="19" max="19" width="5.33203125" customWidth="1"/>
    <col min="20" max="21" width="9.33203125" customWidth="1"/>
  </cols>
  <sheetData>
    <row r="1" spans="2:16" x14ac:dyDescent="0.2">
      <c r="B1" t="s">
        <v>0</v>
      </c>
      <c r="C1" t="s">
        <v>1</v>
      </c>
      <c r="D1" t="s">
        <v>2</v>
      </c>
      <c r="E1" t="s">
        <v>3</v>
      </c>
      <c r="F1" t="s">
        <v>4</v>
      </c>
      <c r="G1" t="s">
        <v>5</v>
      </c>
      <c r="H1" t="s">
        <v>6</v>
      </c>
      <c r="I1" t="s">
        <v>7</v>
      </c>
      <c r="J1" t="s">
        <v>8</v>
      </c>
      <c r="K1" t="s">
        <v>9</v>
      </c>
      <c r="L1" t="s">
        <v>10</v>
      </c>
      <c r="M1" t="s">
        <v>11</v>
      </c>
      <c r="N1" t="s">
        <v>12</v>
      </c>
      <c r="O1" t="s">
        <v>13</v>
      </c>
      <c r="P1" t="s">
        <v>14</v>
      </c>
    </row>
    <row r="2" spans="2:16" ht="21" x14ac:dyDescent="0.25">
      <c r="B2" s="13" t="s">
        <v>593</v>
      </c>
    </row>
    <row r="3" spans="2:16" x14ac:dyDescent="0.2">
      <c r="B3" t="s">
        <v>163</v>
      </c>
      <c r="C3" t="s">
        <v>38</v>
      </c>
      <c r="D3" t="s">
        <v>17</v>
      </c>
      <c r="E3" t="s">
        <v>18</v>
      </c>
      <c r="F3" t="s">
        <v>18</v>
      </c>
      <c r="G3" t="s">
        <v>19</v>
      </c>
      <c r="H3" t="s">
        <v>27</v>
      </c>
      <c r="J3" t="s">
        <v>31</v>
      </c>
      <c r="K3" t="s">
        <v>20</v>
      </c>
      <c r="L3" t="s">
        <v>164</v>
      </c>
      <c r="M3" t="s">
        <v>17</v>
      </c>
      <c r="N3" t="s">
        <v>34</v>
      </c>
      <c r="O3" t="s">
        <v>17</v>
      </c>
      <c r="P3" t="s">
        <v>165</v>
      </c>
    </row>
    <row r="4" spans="2:16" x14ac:dyDescent="0.2">
      <c r="B4" t="s">
        <v>137</v>
      </c>
      <c r="C4" t="s">
        <v>38</v>
      </c>
      <c r="D4" t="s">
        <v>17</v>
      </c>
      <c r="E4" t="s">
        <v>18</v>
      </c>
      <c r="F4" t="s">
        <v>18</v>
      </c>
      <c r="G4" t="s">
        <v>18</v>
      </c>
      <c r="H4" t="s">
        <v>27</v>
      </c>
      <c r="J4" t="s">
        <v>31</v>
      </c>
      <c r="K4" t="s">
        <v>20</v>
      </c>
      <c r="L4" t="s">
        <v>49</v>
      </c>
      <c r="M4" t="s">
        <v>17</v>
      </c>
      <c r="N4" t="s">
        <v>34</v>
      </c>
      <c r="O4" t="s">
        <v>24</v>
      </c>
      <c r="P4" t="s">
        <v>138</v>
      </c>
    </row>
    <row r="5" spans="2:16" x14ac:dyDescent="0.2">
      <c r="B5" t="s">
        <v>188</v>
      </c>
      <c r="C5" t="s">
        <v>38</v>
      </c>
      <c r="D5" t="s">
        <v>17</v>
      </c>
      <c r="E5" t="s">
        <v>18</v>
      </c>
      <c r="F5" t="s">
        <v>189</v>
      </c>
      <c r="G5" t="s">
        <v>189</v>
      </c>
      <c r="H5" t="s">
        <v>27</v>
      </c>
      <c r="J5" t="s">
        <v>31</v>
      </c>
      <c r="L5" t="s">
        <v>63</v>
      </c>
      <c r="M5" t="s">
        <v>24</v>
      </c>
      <c r="N5" t="s">
        <v>23</v>
      </c>
      <c r="O5" t="s">
        <v>35</v>
      </c>
      <c r="P5" t="s">
        <v>190</v>
      </c>
    </row>
    <row r="6" spans="2:16" x14ac:dyDescent="0.2">
      <c r="B6" t="s">
        <v>50</v>
      </c>
      <c r="C6" t="s">
        <v>38</v>
      </c>
      <c r="D6" t="s">
        <v>17</v>
      </c>
      <c r="E6" t="s">
        <v>18</v>
      </c>
      <c r="F6" t="s">
        <v>18</v>
      </c>
      <c r="G6" t="s">
        <v>19</v>
      </c>
      <c r="H6" t="s">
        <v>27</v>
      </c>
      <c r="J6" t="s">
        <v>31</v>
      </c>
      <c r="L6" t="s">
        <v>51</v>
      </c>
      <c r="M6" t="s">
        <v>17</v>
      </c>
      <c r="N6" t="s">
        <v>34</v>
      </c>
      <c r="O6" t="s">
        <v>17</v>
      </c>
      <c r="P6" t="s">
        <v>52</v>
      </c>
    </row>
    <row r="7" spans="2:16" x14ac:dyDescent="0.2">
      <c r="B7" t="s">
        <v>127</v>
      </c>
      <c r="C7" t="s">
        <v>38</v>
      </c>
      <c r="D7" t="s">
        <v>17</v>
      </c>
      <c r="E7" t="s">
        <v>18</v>
      </c>
      <c r="F7" t="s">
        <v>18</v>
      </c>
      <c r="G7" t="s">
        <v>19</v>
      </c>
      <c r="H7" t="s">
        <v>27</v>
      </c>
      <c r="J7" t="s">
        <v>31</v>
      </c>
      <c r="L7" t="s">
        <v>78</v>
      </c>
      <c r="M7" t="s">
        <v>17</v>
      </c>
      <c r="N7" t="s">
        <v>41</v>
      </c>
    </row>
    <row r="8" spans="2:16" x14ac:dyDescent="0.2">
      <c r="B8" t="s">
        <v>536</v>
      </c>
      <c r="C8" t="s">
        <v>38</v>
      </c>
      <c r="D8" t="s">
        <v>17</v>
      </c>
      <c r="E8" t="s">
        <v>18</v>
      </c>
      <c r="F8" t="s">
        <v>18</v>
      </c>
      <c r="G8" t="s">
        <v>18</v>
      </c>
      <c r="H8" t="s">
        <v>27</v>
      </c>
      <c r="J8" t="s">
        <v>31</v>
      </c>
      <c r="L8" t="s">
        <v>537</v>
      </c>
      <c r="M8" t="s">
        <v>17</v>
      </c>
      <c r="N8" t="s">
        <v>23</v>
      </c>
      <c r="O8" t="s">
        <v>24</v>
      </c>
    </row>
    <row r="9" spans="2:16" x14ac:dyDescent="0.2">
      <c r="B9" t="s">
        <v>478</v>
      </c>
      <c r="C9" t="s">
        <v>38</v>
      </c>
      <c r="D9" t="s">
        <v>17</v>
      </c>
      <c r="E9" t="s">
        <v>18</v>
      </c>
      <c r="F9" t="s">
        <v>479</v>
      </c>
      <c r="G9" t="s">
        <v>18</v>
      </c>
      <c r="H9" t="s">
        <v>27</v>
      </c>
      <c r="J9" t="s">
        <v>31</v>
      </c>
      <c r="L9" t="s">
        <v>74</v>
      </c>
      <c r="M9" t="s">
        <v>17</v>
      </c>
      <c r="N9" t="s">
        <v>23</v>
      </c>
      <c r="O9" t="s">
        <v>24</v>
      </c>
      <c r="P9" t="s">
        <v>480</v>
      </c>
    </row>
    <row r="10" spans="2:16" x14ac:dyDescent="0.2">
      <c r="B10" t="s">
        <v>275</v>
      </c>
      <c r="C10" t="s">
        <v>38</v>
      </c>
      <c r="D10" t="s">
        <v>17</v>
      </c>
      <c r="E10" t="s">
        <v>18</v>
      </c>
      <c r="F10" t="s">
        <v>18</v>
      </c>
      <c r="G10" t="s">
        <v>18</v>
      </c>
      <c r="H10" t="s">
        <v>85</v>
      </c>
      <c r="I10" t="s">
        <v>32</v>
      </c>
      <c r="J10" t="s">
        <v>46</v>
      </c>
      <c r="K10" t="s">
        <v>32</v>
      </c>
      <c r="L10" t="s">
        <v>33</v>
      </c>
      <c r="M10" t="s">
        <v>17</v>
      </c>
      <c r="N10" t="s">
        <v>34</v>
      </c>
      <c r="O10" t="s">
        <v>17</v>
      </c>
      <c r="P10" t="s">
        <v>276</v>
      </c>
    </row>
    <row r="11" spans="2:16" x14ac:dyDescent="0.2">
      <c r="B11" t="s">
        <v>418</v>
      </c>
      <c r="C11" t="s">
        <v>38</v>
      </c>
      <c r="D11" t="s">
        <v>17</v>
      </c>
      <c r="E11" t="s">
        <v>19</v>
      </c>
      <c r="F11" t="s">
        <v>19</v>
      </c>
      <c r="G11" t="s">
        <v>19</v>
      </c>
      <c r="H11" t="s">
        <v>17</v>
      </c>
      <c r="I11" t="s">
        <v>20</v>
      </c>
      <c r="J11" t="s">
        <v>46</v>
      </c>
      <c r="K11" t="s">
        <v>21</v>
      </c>
      <c r="L11" t="s">
        <v>49</v>
      </c>
      <c r="M11" t="s">
        <v>17</v>
      </c>
      <c r="N11" t="s">
        <v>41</v>
      </c>
      <c r="O11" t="s">
        <v>17</v>
      </c>
    </row>
    <row r="12" spans="2:16" x14ac:dyDescent="0.2">
      <c r="B12" t="s">
        <v>415</v>
      </c>
      <c r="C12" t="s">
        <v>38</v>
      </c>
      <c r="D12" t="s">
        <v>17</v>
      </c>
      <c r="E12" t="s">
        <v>18</v>
      </c>
      <c r="F12" t="s">
        <v>18</v>
      </c>
      <c r="G12" t="s">
        <v>18</v>
      </c>
      <c r="H12" t="s">
        <v>27</v>
      </c>
      <c r="J12" t="s">
        <v>46</v>
      </c>
      <c r="K12" t="s">
        <v>20</v>
      </c>
      <c r="L12" t="s">
        <v>63</v>
      </c>
      <c r="M12" t="s">
        <v>17</v>
      </c>
      <c r="N12" t="s">
        <v>34</v>
      </c>
      <c r="O12" t="s">
        <v>28</v>
      </c>
    </row>
    <row r="13" spans="2:16" x14ac:dyDescent="0.2">
      <c r="B13" t="s">
        <v>538</v>
      </c>
      <c r="C13" t="s">
        <v>38</v>
      </c>
      <c r="D13" t="s">
        <v>17</v>
      </c>
      <c r="E13" t="s">
        <v>18</v>
      </c>
      <c r="F13" t="s">
        <v>18</v>
      </c>
      <c r="G13" t="s">
        <v>18</v>
      </c>
      <c r="H13" t="s">
        <v>85</v>
      </c>
      <c r="J13" t="s">
        <v>46</v>
      </c>
      <c r="L13" t="s">
        <v>22</v>
      </c>
      <c r="M13" t="s">
        <v>17</v>
      </c>
      <c r="N13" t="s">
        <v>34</v>
      </c>
      <c r="O13" t="s">
        <v>17</v>
      </c>
      <c r="P13" t="s">
        <v>539</v>
      </c>
    </row>
    <row r="14" spans="2:16" x14ac:dyDescent="0.2">
      <c r="B14" t="s">
        <v>84</v>
      </c>
      <c r="C14" t="s">
        <v>38</v>
      </c>
      <c r="D14" t="s">
        <v>17</v>
      </c>
      <c r="E14" t="s">
        <v>18</v>
      </c>
      <c r="H14" t="s">
        <v>85</v>
      </c>
      <c r="J14" t="s">
        <v>46</v>
      </c>
      <c r="L14" t="s">
        <v>86</v>
      </c>
      <c r="M14" t="s">
        <v>17</v>
      </c>
      <c r="N14" t="s">
        <v>58</v>
      </c>
      <c r="O14" t="s">
        <v>17</v>
      </c>
    </row>
    <row r="15" spans="2:16" x14ac:dyDescent="0.2">
      <c r="B15" t="s">
        <v>485</v>
      </c>
      <c r="C15" t="s">
        <v>38</v>
      </c>
      <c r="D15" t="s">
        <v>17</v>
      </c>
      <c r="E15" t="s">
        <v>18</v>
      </c>
      <c r="F15" t="s">
        <v>18</v>
      </c>
      <c r="G15" t="s">
        <v>486</v>
      </c>
      <c r="H15" t="s">
        <v>27</v>
      </c>
      <c r="I15" t="s">
        <v>21</v>
      </c>
      <c r="J15" t="s">
        <v>46</v>
      </c>
      <c r="L15" t="s">
        <v>78</v>
      </c>
      <c r="M15" t="s">
        <v>17</v>
      </c>
      <c r="N15" t="s">
        <v>58</v>
      </c>
      <c r="O15" t="s">
        <v>17</v>
      </c>
      <c r="P15" t="s">
        <v>487</v>
      </c>
    </row>
    <row r="16" spans="2:16" x14ac:dyDescent="0.2">
      <c r="B16" t="s">
        <v>245</v>
      </c>
      <c r="C16" t="s">
        <v>38</v>
      </c>
      <c r="D16" t="s">
        <v>17</v>
      </c>
      <c r="E16" t="s">
        <v>19</v>
      </c>
      <c r="F16" t="s">
        <v>19</v>
      </c>
      <c r="G16" t="s">
        <v>19</v>
      </c>
      <c r="H16" t="s">
        <v>27</v>
      </c>
      <c r="J16" t="s">
        <v>46</v>
      </c>
      <c r="L16" t="s">
        <v>246</v>
      </c>
      <c r="M16" t="s">
        <v>17</v>
      </c>
      <c r="N16" t="s">
        <v>34</v>
      </c>
      <c r="O16" t="s">
        <v>17</v>
      </c>
      <c r="P16" t="s">
        <v>247</v>
      </c>
    </row>
    <row r="17" spans="2:16" x14ac:dyDescent="0.2">
      <c r="B17" t="s">
        <v>253</v>
      </c>
      <c r="C17" t="s">
        <v>38</v>
      </c>
      <c r="D17" t="s">
        <v>17</v>
      </c>
      <c r="E17" t="s">
        <v>19</v>
      </c>
      <c r="F17" t="s">
        <v>19</v>
      </c>
      <c r="G17" t="s">
        <v>19</v>
      </c>
      <c r="H17" t="s">
        <v>27</v>
      </c>
      <c r="J17" t="s">
        <v>46</v>
      </c>
      <c r="L17" t="s">
        <v>74</v>
      </c>
      <c r="M17" t="s">
        <v>17</v>
      </c>
      <c r="N17" t="s">
        <v>41</v>
      </c>
      <c r="O17" t="s">
        <v>17</v>
      </c>
      <c r="P17" t="s">
        <v>24</v>
      </c>
    </row>
    <row r="18" spans="2:16" x14ac:dyDescent="0.2">
      <c r="B18" t="s">
        <v>451</v>
      </c>
      <c r="C18" t="s">
        <v>38</v>
      </c>
      <c r="D18" t="s">
        <v>17</v>
      </c>
      <c r="E18" t="s">
        <v>19</v>
      </c>
      <c r="F18" t="s">
        <v>19</v>
      </c>
      <c r="G18" t="s">
        <v>19</v>
      </c>
      <c r="H18" t="s">
        <v>27</v>
      </c>
      <c r="J18" t="s">
        <v>46</v>
      </c>
      <c r="L18" t="s">
        <v>61</v>
      </c>
      <c r="M18" t="s">
        <v>17</v>
      </c>
      <c r="N18" t="s">
        <v>23</v>
      </c>
      <c r="O18" t="s">
        <v>17</v>
      </c>
    </row>
    <row r="19" spans="2:16" x14ac:dyDescent="0.2">
      <c r="B19" t="s">
        <v>238</v>
      </c>
      <c r="C19" t="s">
        <v>38</v>
      </c>
      <c r="D19" t="s">
        <v>17</v>
      </c>
      <c r="E19" t="s">
        <v>19</v>
      </c>
      <c r="F19" t="s">
        <v>19</v>
      </c>
      <c r="G19" t="s">
        <v>173</v>
      </c>
      <c r="H19" t="s">
        <v>27</v>
      </c>
      <c r="J19" t="s">
        <v>46</v>
      </c>
      <c r="L19" t="s">
        <v>74</v>
      </c>
      <c r="M19" t="s">
        <v>17</v>
      </c>
      <c r="N19" t="s">
        <v>34</v>
      </c>
      <c r="O19" t="s">
        <v>17</v>
      </c>
      <c r="P19" t="s">
        <v>239</v>
      </c>
    </row>
    <row r="20" spans="2:16" x14ac:dyDescent="0.2">
      <c r="B20" t="s">
        <v>452</v>
      </c>
      <c r="C20" t="s">
        <v>38</v>
      </c>
      <c r="D20" t="s">
        <v>17</v>
      </c>
      <c r="E20" t="s">
        <v>18</v>
      </c>
      <c r="F20" t="s">
        <v>19</v>
      </c>
      <c r="G20" t="s">
        <v>18</v>
      </c>
      <c r="H20" t="s">
        <v>27</v>
      </c>
      <c r="J20" t="s">
        <v>46</v>
      </c>
      <c r="L20" t="s">
        <v>453</v>
      </c>
      <c r="M20" t="s">
        <v>17</v>
      </c>
      <c r="N20" t="s">
        <v>58</v>
      </c>
      <c r="O20" t="s">
        <v>24</v>
      </c>
      <c r="P20" t="s">
        <v>454</v>
      </c>
    </row>
    <row r="21" spans="2:16" x14ac:dyDescent="0.2">
      <c r="B21" t="s">
        <v>123</v>
      </c>
      <c r="C21" t="s">
        <v>38</v>
      </c>
      <c r="D21" t="s">
        <v>17</v>
      </c>
      <c r="E21" t="s">
        <v>18</v>
      </c>
      <c r="F21" t="s">
        <v>18</v>
      </c>
      <c r="G21" t="s">
        <v>124</v>
      </c>
      <c r="H21" t="s">
        <v>27</v>
      </c>
      <c r="J21" t="s">
        <v>46</v>
      </c>
      <c r="L21" t="s">
        <v>125</v>
      </c>
      <c r="M21" t="s">
        <v>17</v>
      </c>
      <c r="N21" t="s">
        <v>41</v>
      </c>
      <c r="O21" t="s">
        <v>17</v>
      </c>
    </row>
    <row r="22" spans="2:16" x14ac:dyDescent="0.2">
      <c r="B22" t="s">
        <v>456</v>
      </c>
      <c r="C22" t="s">
        <v>38</v>
      </c>
      <c r="D22" t="s">
        <v>17</v>
      </c>
      <c r="E22" t="s">
        <v>18</v>
      </c>
      <c r="F22" t="s">
        <v>18</v>
      </c>
      <c r="G22" t="s">
        <v>18</v>
      </c>
      <c r="H22" t="s">
        <v>27</v>
      </c>
      <c r="J22" t="s">
        <v>46</v>
      </c>
      <c r="L22" t="s">
        <v>125</v>
      </c>
      <c r="M22" t="s">
        <v>17</v>
      </c>
      <c r="N22" t="s">
        <v>58</v>
      </c>
      <c r="O22" t="s">
        <v>24</v>
      </c>
    </row>
    <row r="23" spans="2:16" x14ac:dyDescent="0.2">
      <c r="B23" t="s">
        <v>57</v>
      </c>
      <c r="C23" t="s">
        <v>38</v>
      </c>
      <c r="D23" t="s">
        <v>17</v>
      </c>
      <c r="E23" t="s">
        <v>18</v>
      </c>
      <c r="F23" t="s">
        <v>18</v>
      </c>
      <c r="H23" t="s">
        <v>27</v>
      </c>
      <c r="J23" t="s">
        <v>46</v>
      </c>
      <c r="L23" t="s">
        <v>59</v>
      </c>
      <c r="M23" t="s">
        <v>17</v>
      </c>
      <c r="N23" t="s">
        <v>23</v>
      </c>
      <c r="O23" t="s">
        <v>24</v>
      </c>
    </row>
    <row r="24" spans="2:16" x14ac:dyDescent="0.2">
      <c r="B24" t="s">
        <v>461</v>
      </c>
      <c r="C24" t="s">
        <v>38</v>
      </c>
      <c r="D24" t="s">
        <v>17</v>
      </c>
      <c r="E24" t="s">
        <v>18</v>
      </c>
      <c r="F24" t="s">
        <v>18</v>
      </c>
      <c r="H24" t="s">
        <v>27</v>
      </c>
      <c r="J24" t="s">
        <v>46</v>
      </c>
      <c r="L24" t="s">
        <v>59</v>
      </c>
      <c r="M24" t="s">
        <v>17</v>
      </c>
      <c r="N24" t="s">
        <v>56</v>
      </c>
      <c r="O24" t="s">
        <v>24</v>
      </c>
    </row>
    <row r="25" spans="2:16" x14ac:dyDescent="0.2">
      <c r="B25" t="s">
        <v>176</v>
      </c>
      <c r="C25" t="s">
        <v>38</v>
      </c>
      <c r="D25" t="s">
        <v>17</v>
      </c>
      <c r="E25" t="s">
        <v>18</v>
      </c>
      <c r="F25" t="s">
        <v>19</v>
      </c>
      <c r="G25" t="s">
        <v>19</v>
      </c>
      <c r="H25" t="s">
        <v>40</v>
      </c>
      <c r="J25" t="s">
        <v>46</v>
      </c>
      <c r="L25" t="s">
        <v>33</v>
      </c>
      <c r="M25" t="s">
        <v>17</v>
      </c>
      <c r="N25" t="s">
        <v>41</v>
      </c>
      <c r="O25" t="s">
        <v>17</v>
      </c>
    </row>
    <row r="26" spans="2:16" x14ac:dyDescent="0.2">
      <c r="B26" s="7" t="s">
        <v>225</v>
      </c>
      <c r="C26" t="s">
        <v>38</v>
      </c>
      <c r="D26" t="s">
        <v>17</v>
      </c>
      <c r="E26" t="s">
        <v>18</v>
      </c>
      <c r="F26" t="s">
        <v>18</v>
      </c>
      <c r="G26" t="s">
        <v>18</v>
      </c>
      <c r="H26" s="7" t="s">
        <v>27</v>
      </c>
      <c r="J26" s="8" t="s">
        <v>131</v>
      </c>
      <c r="L26" t="s">
        <v>147</v>
      </c>
      <c r="M26" t="s">
        <v>17</v>
      </c>
      <c r="N26" t="s">
        <v>34</v>
      </c>
      <c r="O26" t="s">
        <v>17</v>
      </c>
      <c r="P26" s="7" t="s">
        <v>226</v>
      </c>
    </row>
    <row r="27" spans="2:16" x14ac:dyDescent="0.2">
      <c r="B27" t="s">
        <v>250</v>
      </c>
      <c r="C27" t="s">
        <v>38</v>
      </c>
      <c r="D27" t="s">
        <v>17</v>
      </c>
      <c r="E27" t="s">
        <v>18</v>
      </c>
      <c r="F27" t="s">
        <v>18</v>
      </c>
      <c r="G27" t="s">
        <v>18</v>
      </c>
      <c r="H27" t="s">
        <v>27</v>
      </c>
      <c r="J27" t="s">
        <v>40</v>
      </c>
      <c r="K27" t="s">
        <v>54</v>
      </c>
      <c r="L27" t="s">
        <v>251</v>
      </c>
      <c r="M27" t="s">
        <v>17</v>
      </c>
      <c r="N27" t="s">
        <v>67</v>
      </c>
      <c r="O27" t="s">
        <v>17</v>
      </c>
      <c r="P27" s="9" t="s">
        <v>252</v>
      </c>
    </row>
    <row r="28" spans="2:16" x14ac:dyDescent="0.2">
      <c r="B28" t="s">
        <v>489</v>
      </c>
      <c r="C28" t="s">
        <v>38</v>
      </c>
      <c r="D28" t="s">
        <v>17</v>
      </c>
      <c r="E28" t="s">
        <v>19</v>
      </c>
      <c r="F28" t="s">
        <v>19</v>
      </c>
      <c r="G28" t="s">
        <v>173</v>
      </c>
      <c r="H28" t="s">
        <v>82</v>
      </c>
      <c r="J28" t="s">
        <v>40</v>
      </c>
      <c r="L28" t="s">
        <v>33</v>
      </c>
      <c r="M28" t="s">
        <v>24</v>
      </c>
      <c r="N28" t="s">
        <v>41</v>
      </c>
      <c r="O28" t="s">
        <v>35</v>
      </c>
    </row>
    <row r="29" spans="2:16" x14ac:dyDescent="0.2">
      <c r="B29" t="s">
        <v>289</v>
      </c>
      <c r="C29" t="s">
        <v>38</v>
      </c>
      <c r="D29" t="s">
        <v>17</v>
      </c>
      <c r="E29" t="s">
        <v>19</v>
      </c>
      <c r="F29" t="s">
        <v>19</v>
      </c>
      <c r="H29" t="s">
        <v>85</v>
      </c>
      <c r="I29" t="s">
        <v>32</v>
      </c>
      <c r="J29" t="s">
        <v>40</v>
      </c>
      <c r="L29" t="s">
        <v>121</v>
      </c>
      <c r="M29" t="s">
        <v>24</v>
      </c>
      <c r="N29" t="s">
        <v>58</v>
      </c>
      <c r="O29" t="s">
        <v>17</v>
      </c>
    </row>
    <row r="30" spans="2:16" x14ac:dyDescent="0.2">
      <c r="B30" t="s">
        <v>261</v>
      </c>
      <c r="C30" t="s">
        <v>38</v>
      </c>
      <c r="D30" t="s">
        <v>17</v>
      </c>
      <c r="E30" t="s">
        <v>19</v>
      </c>
      <c r="F30" t="s">
        <v>19</v>
      </c>
      <c r="G30" t="s">
        <v>262</v>
      </c>
      <c r="H30" t="s">
        <v>85</v>
      </c>
      <c r="J30" t="s">
        <v>40</v>
      </c>
      <c r="L30" t="s">
        <v>125</v>
      </c>
      <c r="M30" t="s">
        <v>17</v>
      </c>
      <c r="N30" t="s">
        <v>34</v>
      </c>
      <c r="O30" t="s">
        <v>24</v>
      </c>
      <c r="P30" t="s">
        <v>263</v>
      </c>
    </row>
    <row r="31" spans="2:16" x14ac:dyDescent="0.2">
      <c r="B31" t="s">
        <v>277</v>
      </c>
      <c r="C31" t="s">
        <v>38</v>
      </c>
      <c r="D31" t="s">
        <v>17</v>
      </c>
      <c r="E31" t="s">
        <v>19</v>
      </c>
      <c r="F31" t="s">
        <v>19</v>
      </c>
      <c r="G31" t="s">
        <v>278</v>
      </c>
      <c r="H31" t="s">
        <v>27</v>
      </c>
      <c r="J31" t="s">
        <v>40</v>
      </c>
      <c r="L31" t="s">
        <v>125</v>
      </c>
      <c r="M31" t="s">
        <v>17</v>
      </c>
      <c r="N31" t="s">
        <v>23</v>
      </c>
      <c r="O31" t="s">
        <v>24</v>
      </c>
    </row>
    <row r="32" spans="2:16" x14ac:dyDescent="0.2">
      <c r="B32" t="s">
        <v>270</v>
      </c>
      <c r="C32" t="s">
        <v>38</v>
      </c>
      <c r="D32" t="s">
        <v>17</v>
      </c>
      <c r="E32" t="s">
        <v>19</v>
      </c>
      <c r="F32" t="s">
        <v>19</v>
      </c>
      <c r="G32" t="s">
        <v>19</v>
      </c>
      <c r="H32" t="s">
        <v>27</v>
      </c>
      <c r="J32" t="s">
        <v>40</v>
      </c>
      <c r="L32" t="s">
        <v>121</v>
      </c>
      <c r="M32" t="s">
        <v>24</v>
      </c>
      <c r="N32" t="s">
        <v>34</v>
      </c>
      <c r="O32" t="s">
        <v>17</v>
      </c>
      <c r="P32" t="s">
        <v>271</v>
      </c>
    </row>
    <row r="33" spans="2:16" x14ac:dyDescent="0.2">
      <c r="B33" t="s">
        <v>256</v>
      </c>
      <c r="C33" t="s">
        <v>38</v>
      </c>
      <c r="D33" t="s">
        <v>17</v>
      </c>
      <c r="E33" t="s">
        <v>19</v>
      </c>
      <c r="F33" t="s">
        <v>19</v>
      </c>
      <c r="G33" t="s">
        <v>19</v>
      </c>
      <c r="H33" t="s">
        <v>27</v>
      </c>
      <c r="J33" t="s">
        <v>40</v>
      </c>
      <c r="L33" t="s">
        <v>121</v>
      </c>
      <c r="M33" t="s">
        <v>24</v>
      </c>
      <c r="N33" t="s">
        <v>56</v>
      </c>
      <c r="O33" t="s">
        <v>24</v>
      </c>
    </row>
    <row r="34" spans="2:16" x14ac:dyDescent="0.2">
      <c r="B34" t="s">
        <v>266</v>
      </c>
      <c r="C34" t="s">
        <v>38</v>
      </c>
      <c r="D34" t="s">
        <v>17</v>
      </c>
      <c r="E34" t="s">
        <v>19</v>
      </c>
      <c r="F34" t="s">
        <v>19</v>
      </c>
      <c r="G34" t="s">
        <v>19</v>
      </c>
      <c r="H34" t="s">
        <v>27</v>
      </c>
      <c r="J34" t="s">
        <v>40</v>
      </c>
      <c r="L34" t="s">
        <v>33</v>
      </c>
      <c r="M34" t="s">
        <v>17</v>
      </c>
      <c r="N34" t="s">
        <v>267</v>
      </c>
      <c r="O34" t="s">
        <v>24</v>
      </c>
      <c r="P34" t="s">
        <v>268</v>
      </c>
    </row>
    <row r="35" spans="2:16" x14ac:dyDescent="0.2">
      <c r="B35" t="s">
        <v>285</v>
      </c>
      <c r="C35" t="s">
        <v>38</v>
      </c>
      <c r="D35" t="s">
        <v>17</v>
      </c>
      <c r="E35" t="s">
        <v>19</v>
      </c>
      <c r="F35" t="s">
        <v>19</v>
      </c>
      <c r="G35" t="s">
        <v>19</v>
      </c>
      <c r="H35" t="s">
        <v>27</v>
      </c>
      <c r="J35" t="s">
        <v>40</v>
      </c>
      <c r="L35" t="s">
        <v>63</v>
      </c>
      <c r="M35" t="s">
        <v>17</v>
      </c>
      <c r="N35" t="s">
        <v>34</v>
      </c>
      <c r="O35" t="s">
        <v>17</v>
      </c>
    </row>
    <row r="36" spans="2:16" x14ac:dyDescent="0.2">
      <c r="B36" t="s">
        <v>445</v>
      </c>
      <c r="C36" t="s">
        <v>38</v>
      </c>
      <c r="D36" t="s">
        <v>17</v>
      </c>
      <c r="E36" t="s">
        <v>19</v>
      </c>
      <c r="F36" t="s">
        <v>19</v>
      </c>
      <c r="G36" t="s">
        <v>19</v>
      </c>
      <c r="H36" t="s">
        <v>27</v>
      </c>
      <c r="J36" t="s">
        <v>40</v>
      </c>
      <c r="L36" t="s">
        <v>89</v>
      </c>
      <c r="M36" t="s">
        <v>17</v>
      </c>
      <c r="N36" t="s">
        <v>58</v>
      </c>
      <c r="O36" t="s">
        <v>17</v>
      </c>
    </row>
    <row r="37" spans="2:16" x14ac:dyDescent="0.2">
      <c r="B37" t="s">
        <v>284</v>
      </c>
      <c r="C37" t="s">
        <v>38</v>
      </c>
      <c r="D37" t="s">
        <v>17</v>
      </c>
      <c r="E37" t="s">
        <v>19</v>
      </c>
      <c r="F37" t="s">
        <v>19</v>
      </c>
      <c r="G37" t="s">
        <v>18</v>
      </c>
      <c r="H37" t="s">
        <v>27</v>
      </c>
      <c r="J37" t="s">
        <v>40</v>
      </c>
      <c r="L37" t="s">
        <v>59</v>
      </c>
      <c r="M37" t="s">
        <v>17</v>
      </c>
      <c r="N37" t="s">
        <v>132</v>
      </c>
      <c r="O37" t="s">
        <v>17</v>
      </c>
    </row>
    <row r="38" spans="2:16" x14ac:dyDescent="0.2">
      <c r="B38" t="s">
        <v>151</v>
      </c>
      <c r="C38" t="s">
        <v>38</v>
      </c>
      <c r="D38" t="s">
        <v>17</v>
      </c>
      <c r="E38" t="s">
        <v>19</v>
      </c>
      <c r="F38" t="s">
        <v>19</v>
      </c>
      <c r="H38" t="s">
        <v>27</v>
      </c>
      <c r="J38" t="s">
        <v>40</v>
      </c>
      <c r="L38" t="s">
        <v>49</v>
      </c>
      <c r="M38" t="s">
        <v>17</v>
      </c>
      <c r="N38" t="s">
        <v>34</v>
      </c>
      <c r="O38" t="s">
        <v>28</v>
      </c>
    </row>
    <row r="39" spans="2:16" x14ac:dyDescent="0.2">
      <c r="B39" t="s">
        <v>255</v>
      </c>
      <c r="C39" t="s">
        <v>38</v>
      </c>
      <c r="D39" t="s">
        <v>17</v>
      </c>
      <c r="E39" t="s">
        <v>19</v>
      </c>
      <c r="F39" t="s">
        <v>19</v>
      </c>
      <c r="H39" t="s">
        <v>27</v>
      </c>
      <c r="J39" t="s">
        <v>40</v>
      </c>
      <c r="L39" t="s">
        <v>33</v>
      </c>
      <c r="M39" t="s">
        <v>17</v>
      </c>
      <c r="N39" t="s">
        <v>34</v>
      </c>
      <c r="O39" t="s">
        <v>24</v>
      </c>
    </row>
    <row r="40" spans="2:16" x14ac:dyDescent="0.2">
      <c r="B40" t="s">
        <v>282</v>
      </c>
      <c r="C40" t="s">
        <v>38</v>
      </c>
      <c r="D40" t="s">
        <v>17</v>
      </c>
      <c r="E40" t="s">
        <v>19</v>
      </c>
      <c r="F40" t="s">
        <v>19</v>
      </c>
      <c r="H40" t="s">
        <v>27</v>
      </c>
      <c r="J40" t="s">
        <v>40</v>
      </c>
      <c r="L40" t="s">
        <v>283</v>
      </c>
      <c r="M40" t="s">
        <v>17</v>
      </c>
      <c r="N40" t="s">
        <v>34</v>
      </c>
      <c r="O40" t="s">
        <v>17</v>
      </c>
    </row>
    <row r="41" spans="2:16" x14ac:dyDescent="0.2">
      <c r="B41" t="s">
        <v>273</v>
      </c>
      <c r="C41" t="s">
        <v>38</v>
      </c>
      <c r="D41" t="s">
        <v>17</v>
      </c>
      <c r="E41" t="s">
        <v>18</v>
      </c>
      <c r="F41" t="s">
        <v>19</v>
      </c>
      <c r="G41" t="s">
        <v>19</v>
      </c>
      <c r="H41" t="s">
        <v>27</v>
      </c>
      <c r="J41" t="s">
        <v>40</v>
      </c>
      <c r="L41" t="s">
        <v>59</v>
      </c>
      <c r="M41" t="s">
        <v>24</v>
      </c>
      <c r="N41" t="s">
        <v>34</v>
      </c>
      <c r="O41" t="s">
        <v>35</v>
      </c>
      <c r="P41" t="s">
        <v>274</v>
      </c>
    </row>
    <row r="42" spans="2:16" x14ac:dyDescent="0.2">
      <c r="B42" t="s">
        <v>257</v>
      </c>
      <c r="C42" t="s">
        <v>38</v>
      </c>
      <c r="D42" t="s">
        <v>17</v>
      </c>
      <c r="E42" t="s">
        <v>18</v>
      </c>
      <c r="F42" t="s">
        <v>19</v>
      </c>
      <c r="H42" t="s">
        <v>27</v>
      </c>
      <c r="J42" t="s">
        <v>40</v>
      </c>
      <c r="L42" t="s">
        <v>55</v>
      </c>
      <c r="M42" t="s">
        <v>17</v>
      </c>
      <c r="N42" t="s">
        <v>34</v>
      </c>
      <c r="O42" t="s">
        <v>24</v>
      </c>
    </row>
    <row r="43" spans="2:16" x14ac:dyDescent="0.2">
      <c r="B43" t="s">
        <v>513</v>
      </c>
      <c r="C43" t="s">
        <v>38</v>
      </c>
      <c r="D43" t="s">
        <v>17</v>
      </c>
      <c r="E43" t="s">
        <v>18</v>
      </c>
      <c r="F43" t="s">
        <v>18</v>
      </c>
      <c r="G43" t="s">
        <v>116</v>
      </c>
      <c r="H43" t="s">
        <v>27</v>
      </c>
      <c r="J43" t="s">
        <v>40</v>
      </c>
      <c r="L43" t="s">
        <v>55</v>
      </c>
      <c r="M43" t="s">
        <v>24</v>
      </c>
      <c r="N43" t="s">
        <v>41</v>
      </c>
      <c r="O43" t="s">
        <v>35</v>
      </c>
      <c r="P43" t="s">
        <v>514</v>
      </c>
    </row>
    <row r="44" spans="2:16" x14ac:dyDescent="0.2">
      <c r="B44" t="s">
        <v>109</v>
      </c>
      <c r="C44" t="s">
        <v>38</v>
      </c>
      <c r="D44" t="s">
        <v>17</v>
      </c>
      <c r="E44" t="s">
        <v>18</v>
      </c>
      <c r="F44" t="s">
        <v>18</v>
      </c>
      <c r="G44" t="s">
        <v>18</v>
      </c>
      <c r="H44" t="s">
        <v>27</v>
      </c>
      <c r="J44" t="s">
        <v>40</v>
      </c>
      <c r="L44" t="s">
        <v>86</v>
      </c>
      <c r="M44" t="s">
        <v>17</v>
      </c>
      <c r="N44" t="s">
        <v>34</v>
      </c>
      <c r="O44" t="s">
        <v>28</v>
      </c>
    </row>
    <row r="45" spans="2:16" x14ac:dyDescent="0.2">
      <c r="B45" t="s">
        <v>455</v>
      </c>
      <c r="C45" t="s">
        <v>38</v>
      </c>
      <c r="D45" t="s">
        <v>17</v>
      </c>
      <c r="E45" t="s">
        <v>18</v>
      </c>
      <c r="F45" t="s">
        <v>18</v>
      </c>
      <c r="G45" t="s">
        <v>18</v>
      </c>
      <c r="H45" t="s">
        <v>27</v>
      </c>
      <c r="J45" t="s">
        <v>40</v>
      </c>
      <c r="L45" t="s">
        <v>55</v>
      </c>
      <c r="M45" t="s">
        <v>17</v>
      </c>
      <c r="N45" t="s">
        <v>23</v>
      </c>
      <c r="O45" t="s">
        <v>24</v>
      </c>
    </row>
    <row r="46" spans="2:16" x14ac:dyDescent="0.2">
      <c r="B46" t="s">
        <v>395</v>
      </c>
      <c r="C46" t="s">
        <v>38</v>
      </c>
      <c r="D46" t="s">
        <v>17</v>
      </c>
      <c r="E46" t="s">
        <v>18</v>
      </c>
      <c r="F46" t="s">
        <v>18</v>
      </c>
      <c r="G46" t="s">
        <v>39</v>
      </c>
      <c r="H46" t="s">
        <v>27</v>
      </c>
      <c r="J46" t="s">
        <v>40</v>
      </c>
      <c r="L46" t="s">
        <v>49</v>
      </c>
      <c r="M46" t="s">
        <v>17</v>
      </c>
      <c r="N46" t="s">
        <v>56</v>
      </c>
      <c r="O46" t="s">
        <v>24</v>
      </c>
    </row>
    <row r="47" spans="2:16" x14ac:dyDescent="0.2">
      <c r="B47" t="s">
        <v>140</v>
      </c>
      <c r="C47" t="s">
        <v>38</v>
      </c>
      <c r="D47" t="s">
        <v>17</v>
      </c>
      <c r="E47" t="s">
        <v>18</v>
      </c>
      <c r="F47" t="s">
        <v>18</v>
      </c>
      <c r="H47" t="s">
        <v>27</v>
      </c>
      <c r="J47" t="s">
        <v>40</v>
      </c>
      <c r="L47" t="s">
        <v>63</v>
      </c>
      <c r="M47" t="s">
        <v>17</v>
      </c>
      <c r="N47" t="s">
        <v>67</v>
      </c>
      <c r="O47" t="s">
        <v>17</v>
      </c>
    </row>
    <row r="48" spans="2:16" x14ac:dyDescent="0.2">
      <c r="B48" t="s">
        <v>306</v>
      </c>
      <c r="C48" t="s">
        <v>38</v>
      </c>
      <c r="D48" t="s">
        <v>17</v>
      </c>
      <c r="E48" t="s">
        <v>18</v>
      </c>
      <c r="F48" t="s">
        <v>18</v>
      </c>
      <c r="H48" t="s">
        <v>27</v>
      </c>
      <c r="J48" t="s">
        <v>40</v>
      </c>
      <c r="L48" t="s">
        <v>61</v>
      </c>
      <c r="M48" t="s">
        <v>17</v>
      </c>
      <c r="N48" t="s">
        <v>34</v>
      </c>
      <c r="O48" t="s">
        <v>17</v>
      </c>
    </row>
    <row r="49" spans="2:16" x14ac:dyDescent="0.2">
      <c r="B49" t="s">
        <v>393</v>
      </c>
      <c r="C49" t="s">
        <v>38</v>
      </c>
      <c r="D49" t="s">
        <v>17</v>
      </c>
      <c r="E49" t="s">
        <v>18</v>
      </c>
      <c r="F49" t="s">
        <v>18</v>
      </c>
      <c r="H49" t="s">
        <v>27</v>
      </c>
      <c r="J49" t="s">
        <v>40</v>
      </c>
      <c r="L49" t="s">
        <v>55</v>
      </c>
      <c r="M49" t="s">
        <v>17</v>
      </c>
      <c r="N49" t="s">
        <v>34</v>
      </c>
      <c r="O49" t="s">
        <v>17</v>
      </c>
    </row>
    <row r="50" spans="2:16" x14ac:dyDescent="0.2">
      <c r="B50" t="s">
        <v>450</v>
      </c>
      <c r="C50" t="s">
        <v>38</v>
      </c>
      <c r="D50" t="s">
        <v>17</v>
      </c>
      <c r="E50" t="s">
        <v>18</v>
      </c>
      <c r="F50" t="s">
        <v>18</v>
      </c>
      <c r="H50" t="s">
        <v>27</v>
      </c>
      <c r="J50" t="s">
        <v>40</v>
      </c>
      <c r="L50" t="s">
        <v>121</v>
      </c>
      <c r="M50" t="s">
        <v>17</v>
      </c>
      <c r="N50" t="s">
        <v>23</v>
      </c>
      <c r="O50" t="s">
        <v>17</v>
      </c>
    </row>
    <row r="51" spans="2:16" x14ac:dyDescent="0.2">
      <c r="B51" t="s">
        <v>510</v>
      </c>
      <c r="C51" t="s">
        <v>38</v>
      </c>
      <c r="D51" t="s">
        <v>17</v>
      </c>
      <c r="E51" t="s">
        <v>18</v>
      </c>
      <c r="F51" t="s">
        <v>18</v>
      </c>
      <c r="H51" t="s">
        <v>27</v>
      </c>
      <c r="J51" t="s">
        <v>40</v>
      </c>
      <c r="L51" t="s">
        <v>49</v>
      </c>
      <c r="M51" t="s">
        <v>17</v>
      </c>
      <c r="N51" t="s">
        <v>41</v>
      </c>
      <c r="O51" t="s">
        <v>17</v>
      </c>
    </row>
    <row r="52" spans="2:16" x14ac:dyDescent="0.2">
      <c r="B52" t="s">
        <v>495</v>
      </c>
      <c r="C52" t="s">
        <v>38</v>
      </c>
      <c r="D52" t="s">
        <v>17</v>
      </c>
      <c r="E52" s="6" t="s">
        <v>189</v>
      </c>
      <c r="F52" t="s">
        <v>19</v>
      </c>
      <c r="H52" t="s">
        <v>40</v>
      </c>
      <c r="J52" t="s">
        <v>40</v>
      </c>
      <c r="L52" t="s">
        <v>63</v>
      </c>
      <c r="M52" t="s">
        <v>17</v>
      </c>
      <c r="N52" t="s">
        <v>23</v>
      </c>
      <c r="O52" t="s">
        <v>24</v>
      </c>
      <c r="P52" t="s">
        <v>496</v>
      </c>
    </row>
    <row r="53" spans="2:16" x14ac:dyDescent="0.2">
      <c r="B53" t="s">
        <v>155</v>
      </c>
      <c r="C53" t="s">
        <v>38</v>
      </c>
      <c r="D53" t="s">
        <v>17</v>
      </c>
      <c r="E53" t="s">
        <v>19</v>
      </c>
      <c r="F53" t="s">
        <v>19</v>
      </c>
      <c r="G53" t="s">
        <v>19</v>
      </c>
      <c r="H53" t="s">
        <v>40</v>
      </c>
      <c r="J53" t="s">
        <v>40</v>
      </c>
      <c r="L53" t="s">
        <v>49</v>
      </c>
      <c r="M53" t="s">
        <v>17</v>
      </c>
      <c r="N53" t="s">
        <v>56</v>
      </c>
      <c r="O53" t="s">
        <v>24</v>
      </c>
      <c r="P53" t="s">
        <v>156</v>
      </c>
    </row>
    <row r="54" spans="2:16" x14ac:dyDescent="0.2">
      <c r="B54" t="s">
        <v>494</v>
      </c>
      <c r="C54" t="s">
        <v>38</v>
      </c>
      <c r="D54" t="s">
        <v>17</v>
      </c>
      <c r="E54" t="s">
        <v>19</v>
      </c>
      <c r="F54" t="s">
        <v>19</v>
      </c>
      <c r="G54" t="s">
        <v>19</v>
      </c>
      <c r="H54" t="s">
        <v>40</v>
      </c>
      <c r="J54" t="s">
        <v>40</v>
      </c>
      <c r="L54" t="s">
        <v>33</v>
      </c>
      <c r="M54" t="s">
        <v>17</v>
      </c>
      <c r="N54" t="s">
        <v>41</v>
      </c>
      <c r="O54" t="s">
        <v>17</v>
      </c>
    </row>
    <row r="55" spans="2:16" x14ac:dyDescent="0.2">
      <c r="B55" t="s">
        <v>519</v>
      </c>
      <c r="C55" t="s">
        <v>38</v>
      </c>
      <c r="D55" t="s">
        <v>17</v>
      </c>
      <c r="E55" t="s">
        <v>19</v>
      </c>
      <c r="F55" t="s">
        <v>19</v>
      </c>
      <c r="G55" t="s">
        <v>19</v>
      </c>
      <c r="H55" t="s">
        <v>40</v>
      </c>
      <c r="J55" t="s">
        <v>40</v>
      </c>
      <c r="L55" t="s">
        <v>22</v>
      </c>
      <c r="M55" t="s">
        <v>17</v>
      </c>
      <c r="N55" t="s">
        <v>56</v>
      </c>
      <c r="O55" t="s">
        <v>28</v>
      </c>
    </row>
    <row r="56" spans="2:16" x14ac:dyDescent="0.2">
      <c r="B56" t="s">
        <v>204</v>
      </c>
      <c r="C56" t="s">
        <v>38</v>
      </c>
      <c r="D56" t="s">
        <v>17</v>
      </c>
      <c r="E56" t="s">
        <v>18</v>
      </c>
      <c r="F56" t="s">
        <v>19</v>
      </c>
      <c r="H56" t="s">
        <v>40</v>
      </c>
      <c r="J56" t="s">
        <v>40</v>
      </c>
      <c r="L56" t="s">
        <v>22</v>
      </c>
      <c r="M56" t="s">
        <v>17</v>
      </c>
      <c r="N56" t="s">
        <v>23</v>
      </c>
      <c r="O56" t="s">
        <v>17</v>
      </c>
    </row>
    <row r="57" spans="2:16" x14ac:dyDescent="0.2">
      <c r="B57" t="s">
        <v>374</v>
      </c>
      <c r="C57" t="s">
        <v>38</v>
      </c>
      <c r="D57" t="s">
        <v>17</v>
      </c>
      <c r="E57" t="s">
        <v>18</v>
      </c>
      <c r="F57" t="s">
        <v>18</v>
      </c>
      <c r="G57" t="s">
        <v>18</v>
      </c>
      <c r="H57" t="s">
        <v>40</v>
      </c>
      <c r="J57" t="s">
        <v>40</v>
      </c>
      <c r="L57" t="s">
        <v>63</v>
      </c>
      <c r="M57" t="s">
        <v>24</v>
      </c>
      <c r="N57" t="s">
        <v>58</v>
      </c>
      <c r="O57" t="s">
        <v>35</v>
      </c>
      <c r="P57" t="s">
        <v>375</v>
      </c>
    </row>
    <row r="58" spans="2:16" x14ac:dyDescent="0.2">
      <c r="B58" t="s">
        <v>37</v>
      </c>
      <c r="C58" t="s">
        <v>38</v>
      </c>
      <c r="D58" t="s">
        <v>17</v>
      </c>
      <c r="E58" t="s">
        <v>18</v>
      </c>
      <c r="F58" t="s">
        <v>18</v>
      </c>
      <c r="G58" t="s">
        <v>39</v>
      </c>
      <c r="H58" t="s">
        <v>40</v>
      </c>
      <c r="J58" t="s">
        <v>40</v>
      </c>
      <c r="L58" t="s">
        <v>33</v>
      </c>
      <c r="M58" t="s">
        <v>17</v>
      </c>
      <c r="N58" t="s">
        <v>41</v>
      </c>
      <c r="O58" t="s">
        <v>17</v>
      </c>
    </row>
    <row r="59" spans="2:16" x14ac:dyDescent="0.2">
      <c r="B59" t="s">
        <v>337</v>
      </c>
      <c r="C59" t="s">
        <v>38</v>
      </c>
      <c r="D59" t="s">
        <v>17</v>
      </c>
      <c r="E59" s="6" t="s">
        <v>328</v>
      </c>
      <c r="F59" t="s">
        <v>92</v>
      </c>
      <c r="G59" t="s">
        <v>19</v>
      </c>
      <c r="H59" t="s">
        <v>40</v>
      </c>
      <c r="J59" t="s">
        <v>40</v>
      </c>
      <c r="L59" t="s">
        <v>121</v>
      </c>
      <c r="M59" t="s">
        <v>17</v>
      </c>
      <c r="N59" t="s">
        <v>34</v>
      </c>
      <c r="O59" t="s">
        <v>17</v>
      </c>
    </row>
    <row r="60" spans="2:16" x14ac:dyDescent="0.2">
      <c r="B60" t="s">
        <v>159</v>
      </c>
      <c r="C60" t="s">
        <v>38</v>
      </c>
      <c r="D60" t="s">
        <v>17</v>
      </c>
      <c r="E60" t="s">
        <v>19</v>
      </c>
      <c r="H60" t="s">
        <v>40</v>
      </c>
      <c r="J60" t="s">
        <v>40</v>
      </c>
      <c r="L60" t="s">
        <v>33</v>
      </c>
      <c r="M60" t="s">
        <v>24</v>
      </c>
      <c r="N60" t="s">
        <v>34</v>
      </c>
    </row>
    <row r="61" spans="2:16" x14ac:dyDescent="0.2">
      <c r="B61" t="s">
        <v>520</v>
      </c>
      <c r="C61" t="s">
        <v>38</v>
      </c>
      <c r="D61" t="s">
        <v>17</v>
      </c>
      <c r="E61" t="s">
        <v>18</v>
      </c>
      <c r="H61" t="s">
        <v>40</v>
      </c>
      <c r="J61" t="s">
        <v>40</v>
      </c>
      <c r="L61" t="s">
        <v>63</v>
      </c>
      <c r="M61" t="s">
        <v>17</v>
      </c>
      <c r="N61" t="s">
        <v>41</v>
      </c>
      <c r="O61" t="s">
        <v>17</v>
      </c>
    </row>
    <row r="62" spans="2:16" x14ac:dyDescent="0.2">
      <c r="B62" t="s">
        <v>527</v>
      </c>
      <c r="C62" t="s">
        <v>38</v>
      </c>
      <c r="D62" t="s">
        <v>17</v>
      </c>
      <c r="E62" t="s">
        <v>19</v>
      </c>
      <c r="F62" t="s">
        <v>19</v>
      </c>
      <c r="G62" t="s">
        <v>19</v>
      </c>
      <c r="H62" t="s">
        <v>17</v>
      </c>
      <c r="I62" t="s">
        <v>32</v>
      </c>
      <c r="J62" t="s">
        <v>40</v>
      </c>
      <c r="L62" t="s">
        <v>33</v>
      </c>
      <c r="M62" t="s">
        <v>17</v>
      </c>
      <c r="N62" t="s">
        <v>34</v>
      </c>
      <c r="O62" t="s">
        <v>17</v>
      </c>
      <c r="P62" t="s">
        <v>528</v>
      </c>
    </row>
    <row r="63" spans="2:16" x14ac:dyDescent="0.2">
      <c r="B63" t="s">
        <v>524</v>
      </c>
      <c r="C63" t="s">
        <v>38</v>
      </c>
      <c r="D63" t="s">
        <v>17</v>
      </c>
      <c r="E63" t="s">
        <v>18</v>
      </c>
      <c r="F63" t="s">
        <v>19</v>
      </c>
      <c r="G63" t="s">
        <v>525</v>
      </c>
      <c r="H63" t="s">
        <v>17</v>
      </c>
      <c r="I63" t="s">
        <v>32</v>
      </c>
      <c r="J63" t="s">
        <v>40</v>
      </c>
      <c r="L63" t="s">
        <v>121</v>
      </c>
      <c r="M63" t="s">
        <v>24</v>
      </c>
      <c r="N63" t="s">
        <v>41</v>
      </c>
      <c r="O63" t="s">
        <v>35</v>
      </c>
    </row>
    <row r="64" spans="2:16" x14ac:dyDescent="0.2">
      <c r="B64" t="s">
        <v>547</v>
      </c>
      <c r="C64" t="s">
        <v>38</v>
      </c>
      <c r="D64" t="s">
        <v>17</v>
      </c>
      <c r="E64" t="s">
        <v>18</v>
      </c>
      <c r="F64" t="s">
        <v>19</v>
      </c>
      <c r="G64" t="s">
        <v>548</v>
      </c>
      <c r="H64" t="s">
        <v>17</v>
      </c>
      <c r="I64" t="s">
        <v>21</v>
      </c>
      <c r="J64" t="s">
        <v>40</v>
      </c>
      <c r="L64" t="s">
        <v>55</v>
      </c>
      <c r="M64" t="s">
        <v>17</v>
      </c>
      <c r="N64" t="s">
        <v>34</v>
      </c>
      <c r="O64" t="s">
        <v>24</v>
      </c>
      <c r="P64" t="s">
        <v>549</v>
      </c>
    </row>
    <row r="65" spans="2:16" x14ac:dyDescent="0.2">
      <c r="B65" t="s">
        <v>347</v>
      </c>
      <c r="C65" t="s">
        <v>38</v>
      </c>
      <c r="D65" t="s">
        <v>17</v>
      </c>
      <c r="E65" t="s">
        <v>18</v>
      </c>
      <c r="F65" t="s">
        <v>18</v>
      </c>
      <c r="H65" t="s">
        <v>17</v>
      </c>
      <c r="I65" t="s">
        <v>21</v>
      </c>
      <c r="J65" t="s">
        <v>40</v>
      </c>
      <c r="L65" t="s">
        <v>63</v>
      </c>
      <c r="M65" t="s">
        <v>24</v>
      </c>
      <c r="N65" t="s">
        <v>34</v>
      </c>
      <c r="O65" t="s">
        <v>35</v>
      </c>
    </row>
    <row r="66" spans="2:16" x14ac:dyDescent="0.2">
      <c r="B66" t="s">
        <v>53</v>
      </c>
      <c r="C66" t="s">
        <v>38</v>
      </c>
      <c r="D66" t="s">
        <v>17</v>
      </c>
      <c r="E66" t="s">
        <v>18</v>
      </c>
      <c r="F66" t="s">
        <v>18</v>
      </c>
      <c r="H66" t="s">
        <v>17</v>
      </c>
      <c r="I66" t="s">
        <v>54</v>
      </c>
      <c r="J66" t="s">
        <v>40</v>
      </c>
      <c r="L66" t="s">
        <v>55</v>
      </c>
      <c r="M66" t="s">
        <v>17</v>
      </c>
      <c r="N66" t="s">
        <v>56</v>
      </c>
      <c r="O66" t="s">
        <v>28</v>
      </c>
    </row>
    <row r="67" spans="2:16" x14ac:dyDescent="0.2">
      <c r="B67" t="s">
        <v>555</v>
      </c>
      <c r="C67" t="s">
        <v>38</v>
      </c>
      <c r="D67" t="s">
        <v>17</v>
      </c>
      <c r="E67" s="6" t="s">
        <v>92</v>
      </c>
      <c r="F67" t="s">
        <v>92</v>
      </c>
      <c r="G67" t="s">
        <v>19</v>
      </c>
      <c r="H67" t="s">
        <v>17</v>
      </c>
      <c r="I67" t="s">
        <v>54</v>
      </c>
      <c r="J67" t="s">
        <v>40</v>
      </c>
      <c r="L67" t="s">
        <v>121</v>
      </c>
      <c r="M67" t="s">
        <v>17</v>
      </c>
      <c r="N67" t="s">
        <v>23</v>
      </c>
      <c r="O67" t="s">
        <v>17</v>
      </c>
    </row>
    <row r="68" spans="2:16" x14ac:dyDescent="0.2">
      <c r="B68" t="s">
        <v>219</v>
      </c>
      <c r="C68" t="s">
        <v>38</v>
      </c>
      <c r="D68" t="s">
        <v>17</v>
      </c>
      <c r="E68" t="s">
        <v>19</v>
      </c>
      <c r="F68" t="s">
        <v>19</v>
      </c>
      <c r="G68" t="s">
        <v>19</v>
      </c>
      <c r="H68" t="s">
        <v>82</v>
      </c>
      <c r="I68" t="s">
        <v>32</v>
      </c>
      <c r="J68" t="s">
        <v>17</v>
      </c>
      <c r="K68" t="s">
        <v>32</v>
      </c>
      <c r="L68" t="s">
        <v>121</v>
      </c>
      <c r="M68" t="s">
        <v>24</v>
      </c>
      <c r="N68" t="s">
        <v>58</v>
      </c>
      <c r="O68" t="s">
        <v>17</v>
      </c>
    </row>
    <row r="69" spans="2:16" x14ac:dyDescent="0.2">
      <c r="B69" t="s">
        <v>81</v>
      </c>
      <c r="C69" t="s">
        <v>38</v>
      </c>
      <c r="D69" t="s">
        <v>17</v>
      </c>
      <c r="E69" t="s">
        <v>18</v>
      </c>
      <c r="F69" t="s">
        <v>18</v>
      </c>
      <c r="G69" t="s">
        <v>18</v>
      </c>
      <c r="H69" t="s">
        <v>82</v>
      </c>
      <c r="J69" t="s">
        <v>17</v>
      </c>
      <c r="K69" t="s">
        <v>32</v>
      </c>
      <c r="L69" t="s">
        <v>49</v>
      </c>
      <c r="M69" t="s">
        <v>17</v>
      </c>
      <c r="N69" t="s">
        <v>23</v>
      </c>
      <c r="O69" t="s">
        <v>17</v>
      </c>
    </row>
    <row r="70" spans="2:16" x14ac:dyDescent="0.2">
      <c r="B70" t="s">
        <v>200</v>
      </c>
      <c r="C70" t="s">
        <v>38</v>
      </c>
      <c r="D70" t="s">
        <v>17</v>
      </c>
      <c r="E70" t="s">
        <v>18</v>
      </c>
      <c r="F70" t="s">
        <v>201</v>
      </c>
      <c r="G70" t="s">
        <v>18</v>
      </c>
      <c r="H70" t="s">
        <v>85</v>
      </c>
      <c r="J70" t="s">
        <v>17</v>
      </c>
      <c r="K70" t="s">
        <v>32</v>
      </c>
      <c r="L70" t="s">
        <v>202</v>
      </c>
      <c r="M70" t="s">
        <v>24</v>
      </c>
      <c r="N70" t="s">
        <v>34</v>
      </c>
    </row>
    <row r="71" spans="2:16" x14ac:dyDescent="0.2">
      <c r="B71" t="s">
        <v>79</v>
      </c>
      <c r="C71" t="s">
        <v>38</v>
      </c>
      <c r="D71" t="s">
        <v>17</v>
      </c>
      <c r="E71" s="6" t="s">
        <v>80</v>
      </c>
      <c r="F71" t="s">
        <v>73</v>
      </c>
      <c r="G71" t="s">
        <v>18</v>
      </c>
      <c r="H71" t="s">
        <v>27</v>
      </c>
      <c r="J71" t="s">
        <v>17</v>
      </c>
      <c r="K71" t="s">
        <v>32</v>
      </c>
      <c r="L71" t="s">
        <v>22</v>
      </c>
      <c r="M71" t="s">
        <v>17</v>
      </c>
      <c r="N71" t="s">
        <v>34</v>
      </c>
      <c r="O71" t="s">
        <v>17</v>
      </c>
    </row>
    <row r="72" spans="2:16" x14ac:dyDescent="0.2">
      <c r="B72" t="s">
        <v>141</v>
      </c>
      <c r="C72" t="s">
        <v>38</v>
      </c>
      <c r="D72" t="s">
        <v>17</v>
      </c>
      <c r="E72" t="s">
        <v>19</v>
      </c>
      <c r="F72" t="s">
        <v>19</v>
      </c>
      <c r="G72" t="s">
        <v>19</v>
      </c>
      <c r="H72" t="s">
        <v>27</v>
      </c>
      <c r="J72" t="s">
        <v>17</v>
      </c>
      <c r="K72" t="s">
        <v>32</v>
      </c>
      <c r="L72" t="s">
        <v>142</v>
      </c>
      <c r="M72" t="s">
        <v>17</v>
      </c>
      <c r="N72" t="s">
        <v>34</v>
      </c>
      <c r="O72" t="s">
        <v>17</v>
      </c>
    </row>
    <row r="73" spans="2:16" x14ac:dyDescent="0.2">
      <c r="B73" t="s">
        <v>216</v>
      </c>
      <c r="C73" t="s">
        <v>38</v>
      </c>
      <c r="D73" t="s">
        <v>17</v>
      </c>
      <c r="E73" t="s">
        <v>19</v>
      </c>
      <c r="F73" t="s">
        <v>19</v>
      </c>
      <c r="G73" t="s">
        <v>19</v>
      </c>
      <c r="H73" t="s">
        <v>27</v>
      </c>
      <c r="J73" t="s">
        <v>17</v>
      </c>
      <c r="K73" t="s">
        <v>32</v>
      </c>
      <c r="L73" t="s">
        <v>217</v>
      </c>
      <c r="M73" t="s">
        <v>17</v>
      </c>
      <c r="N73" t="s">
        <v>34</v>
      </c>
      <c r="O73" t="s">
        <v>17</v>
      </c>
    </row>
    <row r="74" spans="2:16" x14ac:dyDescent="0.2">
      <c r="B74" t="s">
        <v>227</v>
      </c>
      <c r="C74" t="s">
        <v>38</v>
      </c>
      <c r="D74" t="s">
        <v>17</v>
      </c>
      <c r="E74" t="s">
        <v>19</v>
      </c>
      <c r="F74" t="s">
        <v>19</v>
      </c>
      <c r="G74" t="s">
        <v>19</v>
      </c>
      <c r="H74" t="s">
        <v>27</v>
      </c>
      <c r="J74" t="s">
        <v>17</v>
      </c>
      <c r="K74" t="s">
        <v>32</v>
      </c>
      <c r="L74" t="s">
        <v>63</v>
      </c>
      <c r="M74" t="s">
        <v>17</v>
      </c>
      <c r="N74" t="s">
        <v>34</v>
      </c>
      <c r="O74" t="s">
        <v>17</v>
      </c>
    </row>
    <row r="75" spans="2:16" x14ac:dyDescent="0.2">
      <c r="B75" t="s">
        <v>244</v>
      </c>
      <c r="C75" t="s">
        <v>38</v>
      </c>
      <c r="D75" t="s">
        <v>17</v>
      </c>
      <c r="E75" t="s">
        <v>19</v>
      </c>
      <c r="F75" t="s">
        <v>19</v>
      </c>
      <c r="G75" t="s">
        <v>19</v>
      </c>
      <c r="H75" t="s">
        <v>27</v>
      </c>
      <c r="J75" t="s">
        <v>17</v>
      </c>
      <c r="K75" t="s">
        <v>32</v>
      </c>
      <c r="L75" t="s">
        <v>22</v>
      </c>
      <c r="M75" t="s">
        <v>17</v>
      </c>
      <c r="N75" t="s">
        <v>34</v>
      </c>
      <c r="O75" t="s">
        <v>24</v>
      </c>
    </row>
    <row r="76" spans="2:16" x14ac:dyDescent="0.2">
      <c r="B76" t="s">
        <v>299</v>
      </c>
      <c r="C76" t="s">
        <v>38</v>
      </c>
      <c r="D76" t="s">
        <v>17</v>
      </c>
      <c r="E76" t="s">
        <v>19</v>
      </c>
      <c r="F76" t="s">
        <v>19</v>
      </c>
      <c r="G76" t="s">
        <v>19</v>
      </c>
      <c r="H76" t="s">
        <v>27</v>
      </c>
      <c r="J76" t="s">
        <v>17</v>
      </c>
      <c r="K76" t="s">
        <v>32</v>
      </c>
      <c r="L76" t="s">
        <v>33</v>
      </c>
      <c r="M76" t="s">
        <v>24</v>
      </c>
      <c r="N76" t="s">
        <v>34</v>
      </c>
      <c r="O76" t="s">
        <v>35</v>
      </c>
    </row>
    <row r="77" spans="2:16" x14ac:dyDescent="0.2">
      <c r="B77" t="s">
        <v>148</v>
      </c>
      <c r="C77" t="s">
        <v>38</v>
      </c>
      <c r="D77" t="s">
        <v>17</v>
      </c>
      <c r="E77" t="s">
        <v>18</v>
      </c>
      <c r="F77" t="s">
        <v>19</v>
      </c>
      <c r="G77" t="s">
        <v>19</v>
      </c>
      <c r="H77" t="s">
        <v>27</v>
      </c>
      <c r="J77" t="s">
        <v>17</v>
      </c>
      <c r="K77" t="s">
        <v>32</v>
      </c>
      <c r="L77" t="s">
        <v>55</v>
      </c>
      <c r="M77" t="s">
        <v>17</v>
      </c>
      <c r="N77" t="s">
        <v>34</v>
      </c>
      <c r="O77" t="s">
        <v>24</v>
      </c>
    </row>
    <row r="78" spans="2:16" x14ac:dyDescent="0.2">
      <c r="B78" t="s">
        <v>401</v>
      </c>
      <c r="C78" t="s">
        <v>38</v>
      </c>
      <c r="D78" t="s">
        <v>17</v>
      </c>
      <c r="E78" t="s">
        <v>18</v>
      </c>
      <c r="F78" t="s">
        <v>19</v>
      </c>
      <c r="G78" t="s">
        <v>19</v>
      </c>
      <c r="H78" t="s">
        <v>27</v>
      </c>
      <c r="J78" t="s">
        <v>17</v>
      </c>
      <c r="K78" t="s">
        <v>32</v>
      </c>
      <c r="L78" t="s">
        <v>33</v>
      </c>
      <c r="M78" t="s">
        <v>17</v>
      </c>
      <c r="N78" t="s">
        <v>58</v>
      </c>
      <c r="O78" t="s">
        <v>17</v>
      </c>
    </row>
    <row r="79" spans="2:16" x14ac:dyDescent="0.2">
      <c r="B79" t="s">
        <v>48</v>
      </c>
      <c r="C79" t="s">
        <v>38</v>
      </c>
      <c r="D79" t="s">
        <v>17</v>
      </c>
      <c r="E79" t="s">
        <v>18</v>
      </c>
      <c r="F79" t="s">
        <v>18</v>
      </c>
      <c r="G79" t="s">
        <v>18</v>
      </c>
      <c r="H79" t="s">
        <v>27</v>
      </c>
      <c r="J79" t="s">
        <v>17</v>
      </c>
      <c r="K79" t="s">
        <v>32</v>
      </c>
      <c r="L79" t="s">
        <v>49</v>
      </c>
      <c r="M79" t="s">
        <v>17</v>
      </c>
      <c r="N79" t="s">
        <v>34</v>
      </c>
      <c r="O79" t="s">
        <v>24</v>
      </c>
    </row>
    <row r="80" spans="2:16" x14ac:dyDescent="0.2">
      <c r="B80" t="s">
        <v>133</v>
      </c>
      <c r="C80" t="s">
        <v>38</v>
      </c>
      <c r="D80" t="s">
        <v>17</v>
      </c>
      <c r="E80" t="s">
        <v>18</v>
      </c>
      <c r="F80" t="s">
        <v>18</v>
      </c>
      <c r="G80" t="s">
        <v>18</v>
      </c>
      <c r="H80" t="s">
        <v>27</v>
      </c>
      <c r="J80" t="s">
        <v>17</v>
      </c>
      <c r="K80" t="s">
        <v>32</v>
      </c>
      <c r="L80" t="s">
        <v>49</v>
      </c>
      <c r="M80" t="s">
        <v>17</v>
      </c>
      <c r="N80" t="s">
        <v>67</v>
      </c>
      <c r="O80" t="s">
        <v>17</v>
      </c>
      <c r="P80" t="s">
        <v>134</v>
      </c>
    </row>
    <row r="81" spans="2:16" x14ac:dyDescent="0.2">
      <c r="B81" t="s">
        <v>259</v>
      </c>
      <c r="C81" t="s">
        <v>38</v>
      </c>
      <c r="D81" t="s">
        <v>17</v>
      </c>
      <c r="E81" t="s">
        <v>18</v>
      </c>
      <c r="F81" t="s">
        <v>18</v>
      </c>
      <c r="G81" t="s">
        <v>18</v>
      </c>
      <c r="H81" t="s">
        <v>27</v>
      </c>
      <c r="J81" t="s">
        <v>17</v>
      </c>
      <c r="K81" t="s">
        <v>32</v>
      </c>
      <c r="L81" t="s">
        <v>55</v>
      </c>
      <c r="M81" t="s">
        <v>17</v>
      </c>
      <c r="N81" t="s">
        <v>23</v>
      </c>
      <c r="O81" t="s">
        <v>24</v>
      </c>
      <c r="P81" t="s">
        <v>260</v>
      </c>
    </row>
    <row r="82" spans="2:16" x14ac:dyDescent="0.2">
      <c r="B82" t="s">
        <v>383</v>
      </c>
      <c r="C82" t="s">
        <v>38</v>
      </c>
      <c r="D82" t="s">
        <v>17</v>
      </c>
      <c r="E82" t="s">
        <v>18</v>
      </c>
      <c r="F82" t="s">
        <v>18</v>
      </c>
      <c r="G82" t="s">
        <v>18</v>
      </c>
      <c r="H82" t="s">
        <v>27</v>
      </c>
      <c r="J82" t="s">
        <v>17</v>
      </c>
      <c r="K82" t="s">
        <v>32</v>
      </c>
      <c r="L82" t="s">
        <v>74</v>
      </c>
      <c r="M82" t="s">
        <v>17</v>
      </c>
      <c r="N82" t="s">
        <v>41</v>
      </c>
      <c r="O82" t="s">
        <v>17</v>
      </c>
    </row>
    <row r="83" spans="2:16" x14ac:dyDescent="0.2">
      <c r="B83" t="s">
        <v>499</v>
      </c>
      <c r="C83" t="s">
        <v>38</v>
      </c>
      <c r="D83" t="s">
        <v>17</v>
      </c>
      <c r="E83" t="s">
        <v>19</v>
      </c>
      <c r="F83" t="s">
        <v>18</v>
      </c>
      <c r="G83" t="s">
        <v>18</v>
      </c>
      <c r="H83" t="s">
        <v>40</v>
      </c>
      <c r="J83" t="s">
        <v>17</v>
      </c>
      <c r="K83" t="s">
        <v>32</v>
      </c>
      <c r="L83" t="s">
        <v>22</v>
      </c>
      <c r="M83" t="s">
        <v>17</v>
      </c>
      <c r="N83" t="s">
        <v>34</v>
      </c>
      <c r="O83" t="s">
        <v>17</v>
      </c>
      <c r="P83" s="9" t="s">
        <v>500</v>
      </c>
    </row>
    <row r="84" spans="2:16" x14ac:dyDescent="0.2">
      <c r="B84" t="s">
        <v>535</v>
      </c>
      <c r="C84" t="s">
        <v>38</v>
      </c>
      <c r="D84" t="s">
        <v>17</v>
      </c>
      <c r="E84" t="s">
        <v>18</v>
      </c>
      <c r="F84" t="s">
        <v>18</v>
      </c>
      <c r="G84" t="s">
        <v>18</v>
      </c>
      <c r="H84" t="s">
        <v>40</v>
      </c>
      <c r="J84" t="s">
        <v>17</v>
      </c>
      <c r="K84" t="s">
        <v>32</v>
      </c>
      <c r="L84" t="s">
        <v>33</v>
      </c>
      <c r="M84" t="s">
        <v>17</v>
      </c>
      <c r="N84" t="s">
        <v>41</v>
      </c>
      <c r="O84" t="s">
        <v>24</v>
      </c>
    </row>
    <row r="85" spans="2:16" x14ac:dyDescent="0.2">
      <c r="B85" t="s">
        <v>161</v>
      </c>
      <c r="C85" t="s">
        <v>38</v>
      </c>
      <c r="D85" t="s">
        <v>17</v>
      </c>
      <c r="E85" t="s">
        <v>19</v>
      </c>
      <c r="F85" t="s">
        <v>19</v>
      </c>
      <c r="G85" t="s">
        <v>19</v>
      </c>
      <c r="H85" t="s">
        <v>17</v>
      </c>
      <c r="I85" t="s">
        <v>32</v>
      </c>
      <c r="J85" t="s">
        <v>17</v>
      </c>
      <c r="K85" t="s">
        <v>32</v>
      </c>
      <c r="L85" t="s">
        <v>33</v>
      </c>
      <c r="M85" t="s">
        <v>17</v>
      </c>
      <c r="N85" t="s">
        <v>41</v>
      </c>
      <c r="O85" t="s">
        <v>24</v>
      </c>
    </row>
    <row r="86" spans="2:16" x14ac:dyDescent="0.2">
      <c r="B86" t="s">
        <v>501</v>
      </c>
      <c r="C86" t="s">
        <v>38</v>
      </c>
      <c r="D86" t="s">
        <v>17</v>
      </c>
      <c r="E86" t="s">
        <v>19</v>
      </c>
      <c r="F86" t="s">
        <v>19</v>
      </c>
      <c r="G86" t="s">
        <v>502</v>
      </c>
      <c r="H86" t="s">
        <v>17</v>
      </c>
      <c r="I86" t="s">
        <v>32</v>
      </c>
      <c r="J86" t="s">
        <v>17</v>
      </c>
      <c r="K86" t="s">
        <v>32</v>
      </c>
      <c r="L86" t="s">
        <v>74</v>
      </c>
      <c r="M86" t="s">
        <v>17</v>
      </c>
      <c r="N86" t="s">
        <v>34</v>
      </c>
      <c r="O86" t="s">
        <v>17</v>
      </c>
    </row>
    <row r="87" spans="2:16" x14ac:dyDescent="0.2">
      <c r="B87" t="s">
        <v>177</v>
      </c>
      <c r="C87" t="s">
        <v>38</v>
      </c>
      <c r="D87" t="s">
        <v>17</v>
      </c>
      <c r="E87" t="s">
        <v>19</v>
      </c>
      <c r="F87" t="s">
        <v>19</v>
      </c>
      <c r="G87" t="s">
        <v>178</v>
      </c>
      <c r="H87" t="s">
        <v>17</v>
      </c>
      <c r="I87" t="s">
        <v>32</v>
      </c>
      <c r="J87" t="s">
        <v>17</v>
      </c>
      <c r="K87" t="s">
        <v>32</v>
      </c>
      <c r="L87" t="s">
        <v>33</v>
      </c>
      <c r="M87" t="s">
        <v>24</v>
      </c>
      <c r="N87" t="s">
        <v>34</v>
      </c>
      <c r="O87" t="s">
        <v>24</v>
      </c>
    </row>
    <row r="88" spans="2:16" x14ac:dyDescent="0.2">
      <c r="B88" t="s">
        <v>294</v>
      </c>
      <c r="C88" t="s">
        <v>38</v>
      </c>
      <c r="D88" t="s">
        <v>17</v>
      </c>
      <c r="E88" t="s">
        <v>18</v>
      </c>
      <c r="F88" t="s">
        <v>19</v>
      </c>
      <c r="G88" t="s">
        <v>19</v>
      </c>
      <c r="H88" t="s">
        <v>17</v>
      </c>
      <c r="I88" t="s">
        <v>32</v>
      </c>
      <c r="J88" t="s">
        <v>17</v>
      </c>
      <c r="K88" t="s">
        <v>32</v>
      </c>
      <c r="L88" t="s">
        <v>93</v>
      </c>
      <c r="M88" t="s">
        <v>17</v>
      </c>
      <c r="N88" t="s">
        <v>67</v>
      </c>
      <c r="O88" t="s">
        <v>17</v>
      </c>
    </row>
    <row r="89" spans="2:16" x14ac:dyDescent="0.2">
      <c r="B89" t="s">
        <v>357</v>
      </c>
      <c r="C89" t="s">
        <v>38</v>
      </c>
      <c r="D89" t="s">
        <v>17</v>
      </c>
      <c r="E89" t="s">
        <v>19</v>
      </c>
      <c r="F89" t="s">
        <v>18</v>
      </c>
      <c r="G89" t="s">
        <v>358</v>
      </c>
      <c r="H89" t="s">
        <v>17</v>
      </c>
      <c r="I89" t="s">
        <v>32</v>
      </c>
      <c r="J89" t="s">
        <v>17</v>
      </c>
      <c r="K89" t="s">
        <v>32</v>
      </c>
      <c r="L89" t="s">
        <v>33</v>
      </c>
      <c r="M89" t="s">
        <v>17</v>
      </c>
      <c r="N89" t="s">
        <v>34</v>
      </c>
      <c r="O89" t="s">
        <v>24</v>
      </c>
      <c r="P89" t="s">
        <v>359</v>
      </c>
    </row>
    <row r="90" spans="2:16" x14ac:dyDescent="0.2">
      <c r="B90" t="s">
        <v>57</v>
      </c>
      <c r="C90" t="s">
        <v>38</v>
      </c>
      <c r="D90" t="s">
        <v>17</v>
      </c>
      <c r="E90" t="s">
        <v>18</v>
      </c>
      <c r="F90" t="s">
        <v>18</v>
      </c>
      <c r="G90" t="s">
        <v>18</v>
      </c>
      <c r="H90" t="s">
        <v>17</v>
      </c>
      <c r="I90" t="s">
        <v>32</v>
      </c>
      <c r="J90" t="s">
        <v>17</v>
      </c>
      <c r="K90" t="s">
        <v>32</v>
      </c>
      <c r="L90" t="s">
        <v>22</v>
      </c>
      <c r="M90" t="s">
        <v>24</v>
      </c>
      <c r="N90" t="s">
        <v>58</v>
      </c>
      <c r="O90" t="s">
        <v>24</v>
      </c>
    </row>
    <row r="91" spans="2:16" x14ac:dyDescent="0.2">
      <c r="B91" t="s">
        <v>69</v>
      </c>
      <c r="C91" t="s">
        <v>38</v>
      </c>
      <c r="D91" t="s">
        <v>17</v>
      </c>
      <c r="E91" t="s">
        <v>18</v>
      </c>
      <c r="F91" t="s">
        <v>18</v>
      </c>
      <c r="G91" t="s">
        <v>18</v>
      </c>
      <c r="H91" t="s">
        <v>17</v>
      </c>
      <c r="I91" t="s">
        <v>32</v>
      </c>
      <c r="J91" t="s">
        <v>17</v>
      </c>
      <c r="K91" t="s">
        <v>32</v>
      </c>
      <c r="L91" t="s">
        <v>55</v>
      </c>
      <c r="M91" t="s">
        <v>17</v>
      </c>
      <c r="N91" t="s">
        <v>34</v>
      </c>
      <c r="O91" t="s">
        <v>24</v>
      </c>
      <c r="P91" t="s">
        <v>70</v>
      </c>
    </row>
    <row r="92" spans="2:16" x14ac:dyDescent="0.2">
      <c r="B92" t="s">
        <v>403</v>
      </c>
      <c r="C92" t="s">
        <v>38</v>
      </c>
      <c r="D92" t="s">
        <v>17</v>
      </c>
      <c r="E92" t="s">
        <v>18</v>
      </c>
      <c r="F92" t="s">
        <v>18</v>
      </c>
      <c r="G92" t="s">
        <v>18</v>
      </c>
      <c r="H92" t="s">
        <v>17</v>
      </c>
      <c r="I92" t="s">
        <v>32</v>
      </c>
      <c r="J92" t="s">
        <v>17</v>
      </c>
      <c r="K92" t="s">
        <v>32</v>
      </c>
      <c r="L92" t="s">
        <v>63</v>
      </c>
      <c r="M92" t="s">
        <v>17</v>
      </c>
      <c r="N92" t="s">
        <v>382</v>
      </c>
      <c r="O92" t="s">
        <v>24</v>
      </c>
      <c r="P92" t="s">
        <v>404</v>
      </c>
    </row>
    <row r="93" spans="2:16" x14ac:dyDescent="0.2">
      <c r="B93" t="s">
        <v>180</v>
      </c>
      <c r="C93" t="s">
        <v>38</v>
      </c>
      <c r="D93" t="s">
        <v>17</v>
      </c>
      <c r="E93" s="6" t="s">
        <v>92</v>
      </c>
      <c r="F93" t="s">
        <v>19</v>
      </c>
      <c r="G93" t="s">
        <v>92</v>
      </c>
      <c r="H93" t="s">
        <v>17</v>
      </c>
      <c r="I93" t="s">
        <v>20</v>
      </c>
      <c r="J93" t="s">
        <v>17</v>
      </c>
      <c r="K93" t="s">
        <v>32</v>
      </c>
      <c r="L93" t="s">
        <v>33</v>
      </c>
      <c r="M93" t="s">
        <v>17</v>
      </c>
      <c r="N93" t="s">
        <v>58</v>
      </c>
      <c r="O93" t="s">
        <v>24</v>
      </c>
    </row>
    <row r="94" spans="2:16" x14ac:dyDescent="0.2">
      <c r="B94" t="s">
        <v>419</v>
      </c>
      <c r="C94" t="s">
        <v>38</v>
      </c>
      <c r="D94" t="s">
        <v>17</v>
      </c>
      <c r="E94" t="s">
        <v>18</v>
      </c>
      <c r="F94" t="s">
        <v>18</v>
      </c>
      <c r="G94" t="s">
        <v>420</v>
      </c>
      <c r="H94" t="s">
        <v>17</v>
      </c>
      <c r="I94" t="s">
        <v>20</v>
      </c>
      <c r="J94" t="s">
        <v>17</v>
      </c>
      <c r="K94" t="s">
        <v>32</v>
      </c>
      <c r="L94" t="s">
        <v>33</v>
      </c>
      <c r="M94" t="s">
        <v>24</v>
      </c>
      <c r="N94" t="s">
        <v>421</v>
      </c>
      <c r="O94" t="s">
        <v>35</v>
      </c>
      <c r="P94" t="s">
        <v>422</v>
      </c>
    </row>
    <row r="95" spans="2:16" x14ac:dyDescent="0.2">
      <c r="B95" t="s">
        <v>516</v>
      </c>
      <c r="C95" t="s">
        <v>38</v>
      </c>
      <c r="D95" t="s">
        <v>17</v>
      </c>
      <c r="E95" t="s">
        <v>19</v>
      </c>
      <c r="F95" t="s">
        <v>19</v>
      </c>
      <c r="G95" t="s">
        <v>19</v>
      </c>
      <c r="H95" t="s">
        <v>82</v>
      </c>
      <c r="I95" t="s">
        <v>21</v>
      </c>
      <c r="J95" t="s">
        <v>17</v>
      </c>
      <c r="K95" t="s">
        <v>21</v>
      </c>
      <c r="L95" t="s">
        <v>517</v>
      </c>
      <c r="M95" t="s">
        <v>17</v>
      </c>
      <c r="N95" t="s">
        <v>23</v>
      </c>
      <c r="O95" t="s">
        <v>24</v>
      </c>
      <c r="P95" t="s">
        <v>518</v>
      </c>
    </row>
    <row r="96" spans="2:16" x14ac:dyDescent="0.2">
      <c r="B96" t="s">
        <v>264</v>
      </c>
      <c r="C96" t="s">
        <v>38</v>
      </c>
      <c r="D96" t="s">
        <v>17</v>
      </c>
      <c r="E96" t="s">
        <v>19</v>
      </c>
      <c r="F96" t="s">
        <v>19</v>
      </c>
      <c r="G96" t="s">
        <v>19</v>
      </c>
      <c r="H96" t="s">
        <v>27</v>
      </c>
      <c r="J96" t="s">
        <v>17</v>
      </c>
      <c r="K96" t="s">
        <v>21</v>
      </c>
      <c r="L96" t="s">
        <v>265</v>
      </c>
      <c r="M96" t="s">
        <v>17</v>
      </c>
      <c r="N96" t="s">
        <v>23</v>
      </c>
      <c r="O96" t="s">
        <v>17</v>
      </c>
    </row>
    <row r="97" spans="2:16" x14ac:dyDescent="0.2">
      <c r="B97" t="s">
        <v>497</v>
      </c>
      <c r="C97" t="s">
        <v>38</v>
      </c>
      <c r="D97" t="s">
        <v>17</v>
      </c>
      <c r="E97" s="6" t="s">
        <v>92</v>
      </c>
      <c r="F97" t="s">
        <v>19</v>
      </c>
      <c r="G97" t="s">
        <v>19</v>
      </c>
      <c r="H97" t="s">
        <v>27</v>
      </c>
      <c r="J97" t="s">
        <v>17</v>
      </c>
      <c r="K97" t="s">
        <v>21</v>
      </c>
      <c r="L97" t="s">
        <v>74</v>
      </c>
      <c r="M97" t="s">
        <v>17</v>
      </c>
      <c r="N97" t="s">
        <v>34</v>
      </c>
      <c r="O97" t="s">
        <v>17</v>
      </c>
    </row>
    <row r="98" spans="2:16" x14ac:dyDescent="0.2">
      <c r="B98" t="s">
        <v>351</v>
      </c>
      <c r="C98" t="s">
        <v>38</v>
      </c>
      <c r="D98" t="s">
        <v>17</v>
      </c>
      <c r="E98" t="s">
        <v>352</v>
      </c>
      <c r="F98" t="s">
        <v>352</v>
      </c>
      <c r="G98" t="s">
        <v>352</v>
      </c>
      <c r="H98" t="s">
        <v>27</v>
      </c>
      <c r="J98" t="s">
        <v>17</v>
      </c>
      <c r="K98" t="s">
        <v>21</v>
      </c>
      <c r="L98" t="s">
        <v>353</v>
      </c>
      <c r="M98" t="s">
        <v>17</v>
      </c>
      <c r="N98" t="s">
        <v>56</v>
      </c>
      <c r="O98" t="s">
        <v>24</v>
      </c>
      <c r="P98" t="s">
        <v>354</v>
      </c>
    </row>
    <row r="99" spans="2:16" x14ac:dyDescent="0.2">
      <c r="B99" t="s">
        <v>444</v>
      </c>
      <c r="C99" t="s">
        <v>38</v>
      </c>
      <c r="D99" t="s">
        <v>17</v>
      </c>
      <c r="E99" t="s">
        <v>18</v>
      </c>
      <c r="F99" t="s">
        <v>18</v>
      </c>
      <c r="G99" t="s">
        <v>116</v>
      </c>
      <c r="H99" t="s">
        <v>27</v>
      </c>
      <c r="J99" t="s">
        <v>17</v>
      </c>
      <c r="K99" t="s">
        <v>21</v>
      </c>
      <c r="L99" t="s">
        <v>61</v>
      </c>
      <c r="M99" t="s">
        <v>17</v>
      </c>
      <c r="N99" t="s">
        <v>41</v>
      </c>
      <c r="O99" t="s">
        <v>35</v>
      </c>
    </row>
    <row r="100" spans="2:16" x14ac:dyDescent="0.2">
      <c r="B100" t="s">
        <v>75</v>
      </c>
      <c r="C100" t="s">
        <v>38</v>
      </c>
      <c r="D100" t="s">
        <v>17</v>
      </c>
      <c r="E100" t="s">
        <v>18</v>
      </c>
      <c r="F100" t="s">
        <v>18</v>
      </c>
      <c r="G100" t="s">
        <v>18</v>
      </c>
      <c r="H100" t="s">
        <v>27</v>
      </c>
      <c r="J100" t="s">
        <v>17</v>
      </c>
      <c r="K100" t="s">
        <v>21</v>
      </c>
      <c r="L100" t="s">
        <v>49</v>
      </c>
      <c r="M100" t="s">
        <v>17</v>
      </c>
      <c r="N100" t="s">
        <v>23</v>
      </c>
      <c r="O100" t="s">
        <v>24</v>
      </c>
      <c r="P100" t="s">
        <v>76</v>
      </c>
    </row>
    <row r="101" spans="2:16" x14ac:dyDescent="0.2">
      <c r="B101" t="s">
        <v>447</v>
      </c>
      <c r="C101" t="s">
        <v>38</v>
      </c>
      <c r="D101" t="s">
        <v>17</v>
      </c>
      <c r="E101" t="s">
        <v>18</v>
      </c>
      <c r="F101" t="s">
        <v>18</v>
      </c>
      <c r="G101" t="s">
        <v>18</v>
      </c>
      <c r="H101" t="s">
        <v>27</v>
      </c>
      <c r="J101" t="s">
        <v>17</v>
      </c>
      <c r="K101" t="s">
        <v>21</v>
      </c>
      <c r="L101" t="s">
        <v>49</v>
      </c>
      <c r="M101" t="s">
        <v>17</v>
      </c>
      <c r="N101" t="s">
        <v>448</v>
      </c>
      <c r="O101" t="s">
        <v>24</v>
      </c>
      <c r="P101" t="s">
        <v>449</v>
      </c>
    </row>
    <row r="102" spans="2:16" x14ac:dyDescent="0.2">
      <c r="B102" t="s">
        <v>220</v>
      </c>
      <c r="C102" t="s">
        <v>38</v>
      </c>
      <c r="D102" t="s">
        <v>17</v>
      </c>
      <c r="E102" t="s">
        <v>18</v>
      </c>
      <c r="F102" t="s">
        <v>18</v>
      </c>
      <c r="G102" t="s">
        <v>18</v>
      </c>
      <c r="H102" t="s">
        <v>17</v>
      </c>
      <c r="I102" t="s">
        <v>32</v>
      </c>
      <c r="J102" t="s">
        <v>17</v>
      </c>
      <c r="K102" t="s">
        <v>21</v>
      </c>
      <c r="L102" t="s">
        <v>49</v>
      </c>
      <c r="N102" t="s">
        <v>221</v>
      </c>
      <c r="O102" t="s">
        <v>24</v>
      </c>
      <c r="P102" t="s">
        <v>222</v>
      </c>
    </row>
    <row r="103" spans="2:16" x14ac:dyDescent="0.2">
      <c r="B103" t="s">
        <v>388</v>
      </c>
      <c r="C103" t="s">
        <v>38</v>
      </c>
      <c r="D103" t="s">
        <v>17</v>
      </c>
      <c r="E103" s="6" t="s">
        <v>92</v>
      </c>
      <c r="F103" t="s">
        <v>19</v>
      </c>
      <c r="G103" t="s">
        <v>19</v>
      </c>
      <c r="H103" t="s">
        <v>17</v>
      </c>
      <c r="I103" t="s">
        <v>21</v>
      </c>
      <c r="J103" t="s">
        <v>17</v>
      </c>
      <c r="K103" t="s">
        <v>21</v>
      </c>
      <c r="L103" t="s">
        <v>74</v>
      </c>
      <c r="M103" t="s">
        <v>17</v>
      </c>
      <c r="N103" t="s">
        <v>389</v>
      </c>
      <c r="O103" t="s">
        <v>28</v>
      </c>
      <c r="P103" t="s">
        <v>390</v>
      </c>
    </row>
    <row r="104" spans="2:16" x14ac:dyDescent="0.2">
      <c r="B104" t="s">
        <v>491</v>
      </c>
      <c r="C104" t="s">
        <v>38</v>
      </c>
      <c r="D104" t="s">
        <v>17</v>
      </c>
      <c r="E104" t="s">
        <v>18</v>
      </c>
      <c r="F104" t="s">
        <v>18</v>
      </c>
      <c r="G104" t="s">
        <v>18</v>
      </c>
      <c r="H104" t="s">
        <v>17</v>
      </c>
      <c r="I104" t="s">
        <v>21</v>
      </c>
      <c r="J104" t="s">
        <v>17</v>
      </c>
      <c r="K104" t="s">
        <v>21</v>
      </c>
      <c r="L104" t="s">
        <v>49</v>
      </c>
      <c r="M104" t="s">
        <v>17</v>
      </c>
      <c r="N104" t="s">
        <v>23</v>
      </c>
      <c r="O104" t="s">
        <v>24</v>
      </c>
      <c r="P104" s="9" t="s">
        <v>492</v>
      </c>
    </row>
    <row r="105" spans="2:16" x14ac:dyDescent="0.2">
      <c r="B105" t="s">
        <v>511</v>
      </c>
      <c r="C105" t="s">
        <v>38</v>
      </c>
      <c r="D105" t="s">
        <v>17</v>
      </c>
      <c r="E105" t="s">
        <v>19</v>
      </c>
      <c r="F105" t="s">
        <v>19</v>
      </c>
      <c r="G105" t="s">
        <v>19</v>
      </c>
      <c r="H105" t="s">
        <v>17</v>
      </c>
      <c r="I105" t="s">
        <v>20</v>
      </c>
      <c r="J105" t="s">
        <v>17</v>
      </c>
      <c r="K105" t="s">
        <v>21</v>
      </c>
      <c r="L105" t="s">
        <v>49</v>
      </c>
      <c r="M105" t="s">
        <v>17</v>
      </c>
      <c r="N105" t="s">
        <v>34</v>
      </c>
      <c r="O105" t="s">
        <v>24</v>
      </c>
      <c r="P105" t="s">
        <v>512</v>
      </c>
    </row>
    <row r="106" spans="2:16" x14ac:dyDescent="0.2">
      <c r="B106" t="s">
        <v>88</v>
      </c>
      <c r="C106" t="s">
        <v>38</v>
      </c>
      <c r="D106" t="s">
        <v>17</v>
      </c>
      <c r="E106" t="s">
        <v>18</v>
      </c>
      <c r="F106" t="s">
        <v>18</v>
      </c>
      <c r="G106" t="s">
        <v>18</v>
      </c>
      <c r="H106" t="s">
        <v>82</v>
      </c>
      <c r="J106" t="s">
        <v>17</v>
      </c>
      <c r="K106" t="s">
        <v>54</v>
      </c>
      <c r="L106" t="s">
        <v>89</v>
      </c>
      <c r="N106" t="s">
        <v>41</v>
      </c>
      <c r="O106" t="s">
        <v>35</v>
      </c>
      <c r="P106" t="s">
        <v>90</v>
      </c>
    </row>
    <row r="107" spans="2:16" x14ac:dyDescent="0.2">
      <c r="B107" t="s">
        <v>405</v>
      </c>
      <c r="C107" t="s">
        <v>38</v>
      </c>
      <c r="D107" t="s">
        <v>17</v>
      </c>
      <c r="E107" t="s">
        <v>18</v>
      </c>
      <c r="F107" t="s">
        <v>19</v>
      </c>
      <c r="G107" t="s">
        <v>116</v>
      </c>
      <c r="H107" t="s">
        <v>85</v>
      </c>
      <c r="J107" t="s">
        <v>17</v>
      </c>
      <c r="K107" t="s">
        <v>54</v>
      </c>
      <c r="L107" t="s">
        <v>55</v>
      </c>
      <c r="M107" t="s">
        <v>17</v>
      </c>
      <c r="N107" t="s">
        <v>41</v>
      </c>
      <c r="O107" t="s">
        <v>17</v>
      </c>
      <c r="P107" t="s">
        <v>406</v>
      </c>
    </row>
    <row r="108" spans="2:16" x14ac:dyDescent="0.2">
      <c r="B108" t="s">
        <v>546</v>
      </c>
      <c r="C108" t="s">
        <v>38</v>
      </c>
      <c r="D108" t="s">
        <v>17</v>
      </c>
      <c r="E108" s="6" t="s">
        <v>189</v>
      </c>
      <c r="F108" t="s">
        <v>189</v>
      </c>
      <c r="G108" t="s">
        <v>18</v>
      </c>
      <c r="H108" t="s">
        <v>27</v>
      </c>
      <c r="J108" t="s">
        <v>17</v>
      </c>
      <c r="K108" t="s">
        <v>54</v>
      </c>
      <c r="L108" t="s">
        <v>49</v>
      </c>
      <c r="M108" t="s">
        <v>17</v>
      </c>
      <c r="N108" t="s">
        <v>56</v>
      </c>
      <c r="O108" t="s">
        <v>24</v>
      </c>
    </row>
    <row r="109" spans="2:16" x14ac:dyDescent="0.2">
      <c r="B109" t="s">
        <v>175</v>
      </c>
      <c r="C109" t="s">
        <v>38</v>
      </c>
      <c r="D109" t="s">
        <v>17</v>
      </c>
      <c r="E109" t="s">
        <v>19</v>
      </c>
      <c r="F109" t="s">
        <v>19</v>
      </c>
      <c r="G109" t="s">
        <v>19</v>
      </c>
      <c r="H109" t="s">
        <v>27</v>
      </c>
      <c r="J109" t="s">
        <v>17</v>
      </c>
      <c r="K109" t="s">
        <v>54</v>
      </c>
      <c r="L109" t="s">
        <v>22</v>
      </c>
      <c r="M109" t="s">
        <v>17</v>
      </c>
      <c r="N109" t="s">
        <v>34</v>
      </c>
      <c r="O109" t="s">
        <v>24</v>
      </c>
    </row>
    <row r="110" spans="2:16" x14ac:dyDescent="0.2">
      <c r="B110" t="s">
        <v>106</v>
      </c>
      <c r="C110" t="s">
        <v>38</v>
      </c>
      <c r="D110" s="7" t="s">
        <v>24</v>
      </c>
      <c r="E110" t="s">
        <v>18</v>
      </c>
      <c r="F110" t="s">
        <v>107</v>
      </c>
      <c r="G110" t="s">
        <v>107</v>
      </c>
      <c r="H110" t="s">
        <v>27</v>
      </c>
      <c r="J110" t="s">
        <v>17</v>
      </c>
      <c r="K110" t="s">
        <v>54</v>
      </c>
      <c r="L110" t="s">
        <v>108</v>
      </c>
      <c r="M110" t="s">
        <v>17</v>
      </c>
      <c r="N110" t="s">
        <v>23</v>
      </c>
      <c r="O110" t="s">
        <v>17</v>
      </c>
    </row>
    <row r="111" spans="2:16" x14ac:dyDescent="0.2">
      <c r="B111" t="s">
        <v>332</v>
      </c>
      <c r="C111" t="s">
        <v>38</v>
      </c>
      <c r="D111" t="s">
        <v>17</v>
      </c>
      <c r="E111" t="s">
        <v>18</v>
      </c>
      <c r="F111" t="s">
        <v>18</v>
      </c>
      <c r="G111" t="s">
        <v>19</v>
      </c>
      <c r="H111" t="s">
        <v>27</v>
      </c>
      <c r="J111" t="s">
        <v>17</v>
      </c>
      <c r="K111" t="s">
        <v>54</v>
      </c>
      <c r="L111" t="s">
        <v>121</v>
      </c>
      <c r="M111" t="s">
        <v>17</v>
      </c>
      <c r="N111" t="s">
        <v>34</v>
      </c>
      <c r="O111" t="s">
        <v>17</v>
      </c>
      <c r="P111" t="s">
        <v>333</v>
      </c>
    </row>
    <row r="112" spans="2:16" x14ac:dyDescent="0.2">
      <c r="B112" t="s">
        <v>439</v>
      </c>
      <c r="C112" t="s">
        <v>38</v>
      </c>
      <c r="D112" t="s">
        <v>17</v>
      </c>
      <c r="E112" t="s">
        <v>18</v>
      </c>
      <c r="F112" t="s">
        <v>19</v>
      </c>
      <c r="G112" t="s">
        <v>19</v>
      </c>
      <c r="H112" t="s">
        <v>40</v>
      </c>
      <c r="J112" t="s">
        <v>17</v>
      </c>
      <c r="K112" t="s">
        <v>54</v>
      </c>
      <c r="L112" t="s">
        <v>33</v>
      </c>
      <c r="M112" t="s">
        <v>17</v>
      </c>
      <c r="N112" t="s">
        <v>440</v>
      </c>
      <c r="O112" t="s">
        <v>28</v>
      </c>
    </row>
    <row r="113" spans="2:16" x14ac:dyDescent="0.2">
      <c r="B113" t="s">
        <v>97</v>
      </c>
      <c r="C113" t="s">
        <v>38</v>
      </c>
      <c r="D113" t="s">
        <v>17</v>
      </c>
      <c r="E113" t="s">
        <v>18</v>
      </c>
      <c r="F113" t="s">
        <v>18</v>
      </c>
      <c r="G113" t="s">
        <v>18</v>
      </c>
      <c r="H113" t="s">
        <v>17</v>
      </c>
      <c r="I113" t="s">
        <v>20</v>
      </c>
      <c r="J113" t="s">
        <v>17</v>
      </c>
      <c r="K113" t="s">
        <v>54</v>
      </c>
      <c r="L113" t="s">
        <v>22</v>
      </c>
      <c r="M113" t="s">
        <v>17</v>
      </c>
      <c r="N113" t="s">
        <v>23</v>
      </c>
      <c r="O113" t="s">
        <v>24</v>
      </c>
    </row>
    <row r="114" spans="2:16" x14ac:dyDescent="0.2">
      <c r="B114" t="s">
        <v>254</v>
      </c>
      <c r="C114" t="s">
        <v>38</v>
      </c>
      <c r="D114" t="s">
        <v>17</v>
      </c>
      <c r="E114" t="s">
        <v>19</v>
      </c>
      <c r="F114" t="s">
        <v>19</v>
      </c>
      <c r="G114" t="s">
        <v>19</v>
      </c>
      <c r="H114" t="s">
        <v>85</v>
      </c>
      <c r="I114" t="s">
        <v>20</v>
      </c>
      <c r="J114" t="s">
        <v>17</v>
      </c>
      <c r="K114" t="s">
        <v>20</v>
      </c>
      <c r="L114" t="s">
        <v>33</v>
      </c>
      <c r="M114" t="s">
        <v>24</v>
      </c>
      <c r="N114" t="s">
        <v>41</v>
      </c>
      <c r="O114" t="s">
        <v>35</v>
      </c>
    </row>
    <row r="115" spans="2:16" x14ac:dyDescent="0.2">
      <c r="B115" t="s">
        <v>286</v>
      </c>
      <c r="C115" t="s">
        <v>38</v>
      </c>
      <c r="D115" t="s">
        <v>17</v>
      </c>
      <c r="E115" t="s">
        <v>19</v>
      </c>
      <c r="F115" t="s">
        <v>19</v>
      </c>
      <c r="G115" t="s">
        <v>19</v>
      </c>
      <c r="H115" t="s">
        <v>27</v>
      </c>
      <c r="J115" t="s">
        <v>17</v>
      </c>
      <c r="K115" t="s">
        <v>20</v>
      </c>
      <c r="L115" t="s">
        <v>78</v>
      </c>
      <c r="M115" t="s">
        <v>24</v>
      </c>
      <c r="N115" t="s">
        <v>287</v>
      </c>
      <c r="O115" t="s">
        <v>35</v>
      </c>
    </row>
    <row r="116" spans="2:16" x14ac:dyDescent="0.2">
      <c r="B116" t="s">
        <v>325</v>
      </c>
      <c r="C116" t="s">
        <v>38</v>
      </c>
      <c r="D116" t="s">
        <v>17</v>
      </c>
      <c r="E116" t="s">
        <v>19</v>
      </c>
      <c r="F116" t="s">
        <v>19</v>
      </c>
      <c r="G116" t="s">
        <v>19</v>
      </c>
      <c r="H116" t="s">
        <v>27</v>
      </c>
      <c r="J116" t="s">
        <v>17</v>
      </c>
      <c r="K116" t="s">
        <v>20</v>
      </c>
      <c r="L116" t="s">
        <v>22</v>
      </c>
      <c r="M116" t="s">
        <v>17</v>
      </c>
      <c r="N116" t="s">
        <v>41</v>
      </c>
      <c r="O116" t="s">
        <v>17</v>
      </c>
      <c r="P116" t="s">
        <v>326</v>
      </c>
    </row>
    <row r="117" spans="2:16" x14ac:dyDescent="0.2">
      <c r="B117" t="s">
        <v>196</v>
      </c>
      <c r="C117" t="s">
        <v>38</v>
      </c>
      <c r="D117" t="s">
        <v>17</v>
      </c>
      <c r="E117" t="s">
        <v>18</v>
      </c>
      <c r="F117" t="s">
        <v>19</v>
      </c>
      <c r="G117" t="s">
        <v>18</v>
      </c>
      <c r="H117" t="s">
        <v>27</v>
      </c>
      <c r="J117" t="s">
        <v>17</v>
      </c>
      <c r="K117" t="s">
        <v>20</v>
      </c>
      <c r="L117" t="s">
        <v>63</v>
      </c>
      <c r="M117" t="s">
        <v>17</v>
      </c>
      <c r="N117" t="s">
        <v>34</v>
      </c>
      <c r="O117" t="s">
        <v>17</v>
      </c>
      <c r="P117" t="s">
        <v>197</v>
      </c>
    </row>
    <row r="118" spans="2:16" x14ac:dyDescent="0.2">
      <c r="B118" t="s">
        <v>42</v>
      </c>
      <c r="C118" t="s">
        <v>38</v>
      </c>
      <c r="D118" t="s">
        <v>17</v>
      </c>
      <c r="E118" t="s">
        <v>18</v>
      </c>
      <c r="F118" t="s">
        <v>18</v>
      </c>
      <c r="G118" t="s">
        <v>18</v>
      </c>
      <c r="H118" t="s">
        <v>27</v>
      </c>
      <c r="J118" t="s">
        <v>17</v>
      </c>
      <c r="K118" t="s">
        <v>20</v>
      </c>
      <c r="L118" t="s">
        <v>43</v>
      </c>
      <c r="M118" t="s">
        <v>17</v>
      </c>
      <c r="N118" t="s">
        <v>34</v>
      </c>
      <c r="O118" t="s">
        <v>17</v>
      </c>
    </row>
    <row r="119" spans="2:16" x14ac:dyDescent="0.2">
      <c r="B119" t="s">
        <v>101</v>
      </c>
      <c r="C119" t="s">
        <v>38</v>
      </c>
      <c r="D119" t="s">
        <v>17</v>
      </c>
      <c r="E119" t="s">
        <v>18</v>
      </c>
      <c r="F119" t="s">
        <v>18</v>
      </c>
      <c r="G119" t="s">
        <v>18</v>
      </c>
      <c r="H119" t="s">
        <v>27</v>
      </c>
      <c r="J119" t="s">
        <v>17</v>
      </c>
      <c r="K119" t="s">
        <v>20</v>
      </c>
      <c r="L119" t="s">
        <v>74</v>
      </c>
      <c r="M119" t="s">
        <v>17</v>
      </c>
      <c r="N119" t="s">
        <v>56</v>
      </c>
      <c r="O119" t="s">
        <v>24</v>
      </c>
    </row>
    <row r="120" spans="2:16" x14ac:dyDescent="0.2">
      <c r="B120" t="s">
        <v>112</v>
      </c>
      <c r="C120" t="s">
        <v>38</v>
      </c>
      <c r="D120" t="s">
        <v>17</v>
      </c>
      <c r="E120" t="s">
        <v>18</v>
      </c>
      <c r="F120" t="s">
        <v>18</v>
      </c>
      <c r="G120" t="s">
        <v>92</v>
      </c>
      <c r="H120" t="s">
        <v>27</v>
      </c>
      <c r="J120" t="s">
        <v>17</v>
      </c>
      <c r="K120" t="s">
        <v>20</v>
      </c>
      <c r="L120" t="s">
        <v>33</v>
      </c>
      <c r="M120" t="s">
        <v>17</v>
      </c>
      <c r="N120" t="s">
        <v>34</v>
      </c>
      <c r="O120" t="s">
        <v>28</v>
      </c>
    </row>
    <row r="121" spans="2:16" x14ac:dyDescent="0.2">
      <c r="B121" t="s">
        <v>126</v>
      </c>
      <c r="C121" t="s">
        <v>38</v>
      </c>
      <c r="D121" t="s">
        <v>17</v>
      </c>
      <c r="E121" t="s">
        <v>18</v>
      </c>
      <c r="F121" t="s">
        <v>18</v>
      </c>
      <c r="G121" t="s">
        <v>92</v>
      </c>
      <c r="H121" t="s">
        <v>27</v>
      </c>
      <c r="J121" t="s">
        <v>17</v>
      </c>
      <c r="K121" t="s">
        <v>20</v>
      </c>
      <c r="L121" t="s">
        <v>49</v>
      </c>
      <c r="M121" t="s">
        <v>17</v>
      </c>
      <c r="N121" t="s">
        <v>23</v>
      </c>
      <c r="O121" t="s">
        <v>17</v>
      </c>
    </row>
    <row r="122" spans="2:16" x14ac:dyDescent="0.2">
      <c r="B122" t="s">
        <v>64</v>
      </c>
      <c r="C122" t="s">
        <v>38</v>
      </c>
      <c r="D122" t="s">
        <v>17</v>
      </c>
      <c r="E122" t="s">
        <v>19</v>
      </c>
      <c r="F122" t="s">
        <v>19</v>
      </c>
      <c r="G122" t="s">
        <v>19</v>
      </c>
      <c r="H122" t="s">
        <v>17</v>
      </c>
      <c r="I122" t="s">
        <v>32</v>
      </c>
      <c r="J122" t="s">
        <v>17</v>
      </c>
      <c r="K122" t="s">
        <v>20</v>
      </c>
      <c r="L122" t="s">
        <v>55</v>
      </c>
      <c r="M122" t="s">
        <v>17</v>
      </c>
      <c r="N122" t="s">
        <v>41</v>
      </c>
      <c r="O122" t="s">
        <v>17</v>
      </c>
    </row>
    <row r="123" spans="2:16" x14ac:dyDescent="0.2">
      <c r="B123" t="s">
        <v>91</v>
      </c>
      <c r="C123" t="s">
        <v>38</v>
      </c>
      <c r="D123" t="s">
        <v>17</v>
      </c>
      <c r="E123" s="6" t="s">
        <v>92</v>
      </c>
      <c r="F123" t="s">
        <v>19</v>
      </c>
      <c r="G123" t="s">
        <v>92</v>
      </c>
      <c r="H123" t="s">
        <v>17</v>
      </c>
      <c r="I123" t="s">
        <v>32</v>
      </c>
      <c r="J123" t="s">
        <v>17</v>
      </c>
      <c r="K123" t="s">
        <v>20</v>
      </c>
      <c r="L123" t="s">
        <v>93</v>
      </c>
      <c r="M123" t="s">
        <v>17</v>
      </c>
      <c r="N123" t="s">
        <v>58</v>
      </c>
      <c r="O123" t="s">
        <v>17</v>
      </c>
    </row>
    <row r="124" spans="2:16" x14ac:dyDescent="0.2">
      <c r="B124" t="s">
        <v>338</v>
      </c>
      <c r="C124" t="s">
        <v>38</v>
      </c>
      <c r="D124" t="s">
        <v>17</v>
      </c>
      <c r="E124" t="s">
        <v>18</v>
      </c>
      <c r="F124" t="s">
        <v>18</v>
      </c>
      <c r="G124" t="s">
        <v>18</v>
      </c>
      <c r="H124" t="s">
        <v>17</v>
      </c>
      <c r="I124" t="s">
        <v>32</v>
      </c>
      <c r="J124" t="s">
        <v>17</v>
      </c>
      <c r="K124" t="s">
        <v>20</v>
      </c>
      <c r="L124" t="s">
        <v>339</v>
      </c>
      <c r="M124" t="s">
        <v>17</v>
      </c>
      <c r="N124" t="s">
        <v>67</v>
      </c>
      <c r="O124" t="s">
        <v>24</v>
      </c>
    </row>
    <row r="125" spans="2:16" x14ac:dyDescent="0.2">
      <c r="B125" t="s">
        <v>459</v>
      </c>
      <c r="C125" t="s">
        <v>38</v>
      </c>
      <c r="D125" t="s">
        <v>17</v>
      </c>
      <c r="E125" t="s">
        <v>18</v>
      </c>
      <c r="F125" t="s">
        <v>18</v>
      </c>
      <c r="G125" t="s">
        <v>18</v>
      </c>
      <c r="H125" t="s">
        <v>17</v>
      </c>
      <c r="I125" t="s">
        <v>32</v>
      </c>
      <c r="J125" t="s">
        <v>17</v>
      </c>
      <c r="K125" t="s">
        <v>20</v>
      </c>
      <c r="L125" t="s">
        <v>55</v>
      </c>
      <c r="M125" t="s">
        <v>17</v>
      </c>
      <c r="N125" t="s">
        <v>41</v>
      </c>
      <c r="O125" t="s">
        <v>28</v>
      </c>
      <c r="P125" t="s">
        <v>460</v>
      </c>
    </row>
    <row r="126" spans="2:16" x14ac:dyDescent="0.2">
      <c r="B126" t="s">
        <v>385</v>
      </c>
      <c r="C126" t="s">
        <v>38</v>
      </c>
      <c r="D126" t="s">
        <v>17</v>
      </c>
      <c r="E126" t="s">
        <v>18</v>
      </c>
      <c r="F126" t="s">
        <v>18</v>
      </c>
      <c r="G126" t="s">
        <v>92</v>
      </c>
      <c r="H126" t="s">
        <v>17</v>
      </c>
      <c r="I126" t="s">
        <v>32</v>
      </c>
      <c r="J126" t="s">
        <v>17</v>
      </c>
      <c r="K126" t="s">
        <v>20</v>
      </c>
      <c r="L126" t="s">
        <v>33</v>
      </c>
      <c r="M126" t="s">
        <v>24</v>
      </c>
      <c r="N126" t="s">
        <v>34</v>
      </c>
      <c r="O126" t="s">
        <v>35</v>
      </c>
    </row>
    <row r="127" spans="2:16" x14ac:dyDescent="0.2">
      <c r="B127" t="s">
        <v>71</v>
      </c>
      <c r="C127" t="s">
        <v>38</v>
      </c>
      <c r="D127" t="s">
        <v>17</v>
      </c>
      <c r="E127" s="6" t="s">
        <v>72</v>
      </c>
      <c r="F127" t="s">
        <v>73</v>
      </c>
      <c r="G127" t="s">
        <v>18</v>
      </c>
      <c r="H127" t="s">
        <v>17</v>
      </c>
      <c r="I127" t="s">
        <v>20</v>
      </c>
      <c r="J127" t="s">
        <v>17</v>
      </c>
      <c r="K127" t="s">
        <v>20</v>
      </c>
      <c r="L127" t="s">
        <v>74</v>
      </c>
      <c r="M127" t="s">
        <v>17</v>
      </c>
      <c r="N127" t="s">
        <v>56</v>
      </c>
      <c r="O127" t="s">
        <v>24</v>
      </c>
    </row>
    <row r="128" spans="2:16" x14ac:dyDescent="0.2">
      <c r="B128" t="s">
        <v>522</v>
      </c>
      <c r="C128" t="s">
        <v>38</v>
      </c>
      <c r="D128" t="s">
        <v>17</v>
      </c>
      <c r="E128" t="s">
        <v>19</v>
      </c>
      <c r="F128" t="s">
        <v>19</v>
      </c>
      <c r="G128" t="s">
        <v>19</v>
      </c>
      <c r="H128" t="s">
        <v>17</v>
      </c>
      <c r="I128" t="s">
        <v>20</v>
      </c>
      <c r="J128" t="s">
        <v>17</v>
      </c>
      <c r="K128" t="s">
        <v>20</v>
      </c>
      <c r="L128" t="s">
        <v>22</v>
      </c>
      <c r="M128" t="s">
        <v>17</v>
      </c>
      <c r="N128" t="s">
        <v>41</v>
      </c>
      <c r="O128" t="s">
        <v>17</v>
      </c>
      <c r="P128" t="s">
        <v>523</v>
      </c>
    </row>
    <row r="129" spans="2:16" x14ac:dyDescent="0.2">
      <c r="B129" t="s">
        <v>378</v>
      </c>
      <c r="C129" t="s">
        <v>38</v>
      </c>
      <c r="D129" t="s">
        <v>17</v>
      </c>
      <c r="E129" t="s">
        <v>18</v>
      </c>
      <c r="F129" t="s">
        <v>19</v>
      </c>
      <c r="G129" t="s">
        <v>19</v>
      </c>
      <c r="H129" t="s">
        <v>17</v>
      </c>
      <c r="I129" t="s">
        <v>20</v>
      </c>
      <c r="J129" t="s">
        <v>17</v>
      </c>
      <c r="K129" t="s">
        <v>20</v>
      </c>
      <c r="L129" t="s">
        <v>63</v>
      </c>
      <c r="M129" t="s">
        <v>17</v>
      </c>
      <c r="N129" t="s">
        <v>23</v>
      </c>
      <c r="O129" t="s">
        <v>28</v>
      </c>
      <c r="P129" t="s">
        <v>379</v>
      </c>
    </row>
    <row r="130" spans="2:16" x14ac:dyDescent="0.2">
      <c r="B130" t="s">
        <v>441</v>
      </c>
      <c r="C130" t="s">
        <v>38</v>
      </c>
      <c r="D130" t="s">
        <v>17</v>
      </c>
      <c r="E130" t="s">
        <v>19</v>
      </c>
      <c r="F130" t="s">
        <v>19</v>
      </c>
      <c r="G130" t="s">
        <v>19</v>
      </c>
      <c r="H130" t="s">
        <v>40</v>
      </c>
      <c r="L130" t="s">
        <v>125</v>
      </c>
      <c r="M130" t="s">
        <v>24</v>
      </c>
      <c r="N130" t="s">
        <v>23</v>
      </c>
      <c r="O130" t="s">
        <v>35</v>
      </c>
    </row>
    <row r="132" spans="2:16" ht="21" x14ac:dyDescent="0.25">
      <c r="B132" s="13" t="s">
        <v>559</v>
      </c>
    </row>
    <row r="133" spans="2:16" x14ac:dyDescent="0.2">
      <c r="B133" t="s">
        <v>60</v>
      </c>
      <c r="C133" t="s">
        <v>30</v>
      </c>
      <c r="D133" t="s">
        <v>17</v>
      </c>
      <c r="E133" t="s">
        <v>18</v>
      </c>
      <c r="F133" t="s">
        <v>18</v>
      </c>
      <c r="G133" t="s">
        <v>19</v>
      </c>
      <c r="H133" t="s">
        <v>27</v>
      </c>
      <c r="J133" t="s">
        <v>31</v>
      </c>
      <c r="K133" t="s">
        <v>32</v>
      </c>
      <c r="L133" t="s">
        <v>61</v>
      </c>
      <c r="M133" t="s">
        <v>24</v>
      </c>
      <c r="N133" t="s">
        <v>34</v>
      </c>
      <c r="O133" t="s">
        <v>28</v>
      </c>
    </row>
    <row r="134" spans="2:16" x14ac:dyDescent="0.2">
      <c r="B134" t="s">
        <v>29</v>
      </c>
      <c r="C134" t="s">
        <v>30</v>
      </c>
      <c r="D134" t="s">
        <v>17</v>
      </c>
      <c r="E134" t="s">
        <v>18</v>
      </c>
      <c r="F134" t="s">
        <v>18</v>
      </c>
      <c r="G134" t="s">
        <v>18</v>
      </c>
      <c r="H134" t="s">
        <v>27</v>
      </c>
      <c r="J134" t="s">
        <v>31</v>
      </c>
      <c r="K134" t="s">
        <v>32</v>
      </c>
      <c r="L134" t="s">
        <v>33</v>
      </c>
      <c r="M134" t="s">
        <v>24</v>
      </c>
      <c r="N134" t="s">
        <v>34</v>
      </c>
      <c r="O134" t="s">
        <v>35</v>
      </c>
      <c r="P134" t="s">
        <v>36</v>
      </c>
    </row>
    <row r="135" spans="2:16" x14ac:dyDescent="0.2">
      <c r="B135" t="s">
        <v>77</v>
      </c>
      <c r="C135" t="s">
        <v>30</v>
      </c>
      <c r="D135" t="s">
        <v>17</v>
      </c>
      <c r="E135" t="s">
        <v>18</v>
      </c>
      <c r="F135" t="s">
        <v>18</v>
      </c>
      <c r="G135" t="s">
        <v>18</v>
      </c>
      <c r="H135" t="s">
        <v>17</v>
      </c>
      <c r="J135" t="s">
        <v>31</v>
      </c>
      <c r="K135" t="s">
        <v>21</v>
      </c>
      <c r="L135" t="s">
        <v>78</v>
      </c>
      <c r="M135" t="s">
        <v>17</v>
      </c>
      <c r="N135" t="s">
        <v>23</v>
      </c>
      <c r="O135" t="s">
        <v>17</v>
      </c>
    </row>
    <row r="136" spans="2:16" x14ac:dyDescent="0.2">
      <c r="B136" t="s">
        <v>340</v>
      </c>
      <c r="C136" t="s">
        <v>30</v>
      </c>
      <c r="D136" t="s">
        <v>17</v>
      </c>
      <c r="E136" t="s">
        <v>19</v>
      </c>
      <c r="F136" t="s">
        <v>19</v>
      </c>
      <c r="G136" t="s">
        <v>19</v>
      </c>
      <c r="H136" t="s">
        <v>27</v>
      </c>
      <c r="J136" t="s">
        <v>31</v>
      </c>
      <c r="L136" t="s">
        <v>22</v>
      </c>
      <c r="M136" t="s">
        <v>17</v>
      </c>
      <c r="N136" t="s">
        <v>41</v>
      </c>
      <c r="O136" t="s">
        <v>17</v>
      </c>
    </row>
    <row r="137" spans="2:16" x14ac:dyDescent="0.2">
      <c r="B137" t="s">
        <v>231</v>
      </c>
      <c r="C137" t="s">
        <v>30</v>
      </c>
      <c r="D137" t="s">
        <v>17</v>
      </c>
      <c r="E137" t="s">
        <v>18</v>
      </c>
      <c r="F137" t="s">
        <v>19</v>
      </c>
      <c r="G137" t="s">
        <v>19</v>
      </c>
      <c r="H137" t="s">
        <v>27</v>
      </c>
      <c r="J137" t="s">
        <v>31</v>
      </c>
      <c r="L137" t="s">
        <v>232</v>
      </c>
      <c r="M137" t="s">
        <v>17</v>
      </c>
      <c r="N137" t="s">
        <v>41</v>
      </c>
      <c r="O137" t="s">
        <v>17</v>
      </c>
      <c r="P137" t="s">
        <v>233</v>
      </c>
    </row>
    <row r="138" spans="2:16" x14ac:dyDescent="0.2">
      <c r="B138" t="s">
        <v>206</v>
      </c>
      <c r="C138" t="s">
        <v>30</v>
      </c>
      <c r="D138" t="s">
        <v>17</v>
      </c>
      <c r="E138" t="s">
        <v>18</v>
      </c>
      <c r="F138" t="s">
        <v>18</v>
      </c>
      <c r="G138" t="s">
        <v>18</v>
      </c>
      <c r="H138" t="s">
        <v>27</v>
      </c>
      <c r="J138" t="s">
        <v>31</v>
      </c>
      <c r="L138" t="s">
        <v>33</v>
      </c>
      <c r="M138" t="s">
        <v>24</v>
      </c>
      <c r="N138" t="s">
        <v>41</v>
      </c>
      <c r="O138" t="s">
        <v>35</v>
      </c>
    </row>
    <row r="139" spans="2:16" x14ac:dyDescent="0.2">
      <c r="B139" t="s">
        <v>185</v>
      </c>
      <c r="C139" t="s">
        <v>30</v>
      </c>
      <c r="D139" t="s">
        <v>17</v>
      </c>
      <c r="E139" t="s">
        <v>18</v>
      </c>
      <c r="F139" t="s">
        <v>18</v>
      </c>
      <c r="G139" t="s">
        <v>18</v>
      </c>
      <c r="H139" t="s">
        <v>27</v>
      </c>
      <c r="J139" t="s">
        <v>46</v>
      </c>
      <c r="K139" t="s">
        <v>32</v>
      </c>
      <c r="L139" t="s">
        <v>93</v>
      </c>
      <c r="M139" t="s">
        <v>24</v>
      </c>
      <c r="N139" t="s">
        <v>34</v>
      </c>
      <c r="O139" t="s">
        <v>17</v>
      </c>
    </row>
    <row r="140" spans="2:16" x14ac:dyDescent="0.2">
      <c r="B140" t="s">
        <v>556</v>
      </c>
      <c r="C140" t="s">
        <v>30</v>
      </c>
      <c r="D140" t="s">
        <v>17</v>
      </c>
      <c r="E140" t="s">
        <v>19</v>
      </c>
      <c r="F140" t="s">
        <v>19</v>
      </c>
      <c r="G140" t="s">
        <v>557</v>
      </c>
      <c r="H140" t="s">
        <v>27</v>
      </c>
      <c r="J140" t="s">
        <v>46</v>
      </c>
      <c r="L140" t="s">
        <v>55</v>
      </c>
      <c r="M140" t="s">
        <v>17</v>
      </c>
      <c r="N140" t="s">
        <v>41</v>
      </c>
      <c r="O140" t="s">
        <v>17</v>
      </c>
    </row>
    <row r="141" spans="2:16" x14ac:dyDescent="0.2">
      <c r="B141" t="s">
        <v>100</v>
      </c>
      <c r="C141" t="s">
        <v>30</v>
      </c>
      <c r="D141" t="s">
        <v>17</v>
      </c>
      <c r="E141" t="s">
        <v>18</v>
      </c>
      <c r="F141" t="s">
        <v>18</v>
      </c>
      <c r="G141" t="s">
        <v>19</v>
      </c>
      <c r="H141" t="s">
        <v>27</v>
      </c>
      <c r="J141" t="s">
        <v>46</v>
      </c>
      <c r="L141" t="s">
        <v>33</v>
      </c>
      <c r="M141" t="s">
        <v>17</v>
      </c>
      <c r="N141" t="s">
        <v>41</v>
      </c>
      <c r="O141" t="s">
        <v>17</v>
      </c>
    </row>
    <row r="142" spans="2:16" x14ac:dyDescent="0.2">
      <c r="B142" t="s">
        <v>503</v>
      </c>
      <c r="C142" t="s">
        <v>30</v>
      </c>
      <c r="D142" t="s">
        <v>17</v>
      </c>
      <c r="E142" t="s">
        <v>18</v>
      </c>
      <c r="F142" t="s">
        <v>18</v>
      </c>
      <c r="G142" t="s">
        <v>19</v>
      </c>
      <c r="H142" t="s">
        <v>27</v>
      </c>
      <c r="J142" t="s">
        <v>46</v>
      </c>
      <c r="L142" t="s">
        <v>33</v>
      </c>
      <c r="M142" t="s">
        <v>24</v>
      </c>
      <c r="N142" t="s">
        <v>41</v>
      </c>
      <c r="O142" t="s">
        <v>17</v>
      </c>
    </row>
    <row r="143" spans="2:16" x14ac:dyDescent="0.2">
      <c r="B143" t="s">
        <v>99</v>
      </c>
      <c r="C143" t="s">
        <v>30</v>
      </c>
      <c r="D143" t="s">
        <v>17</v>
      </c>
      <c r="E143" t="s">
        <v>18</v>
      </c>
      <c r="F143" t="s">
        <v>18</v>
      </c>
      <c r="G143" t="s">
        <v>18</v>
      </c>
      <c r="H143" t="s">
        <v>27</v>
      </c>
      <c r="J143" t="s">
        <v>46</v>
      </c>
      <c r="L143" t="s">
        <v>33</v>
      </c>
      <c r="M143" t="s">
        <v>24</v>
      </c>
      <c r="N143" t="s">
        <v>41</v>
      </c>
      <c r="O143" t="s">
        <v>35</v>
      </c>
    </row>
    <row r="144" spans="2:16" x14ac:dyDescent="0.2">
      <c r="B144" t="s">
        <v>102</v>
      </c>
      <c r="C144" t="s">
        <v>30</v>
      </c>
      <c r="D144" t="s">
        <v>17</v>
      </c>
      <c r="E144" t="s">
        <v>18</v>
      </c>
      <c r="F144" t="s">
        <v>18</v>
      </c>
      <c r="G144" t="s">
        <v>18</v>
      </c>
      <c r="H144" t="s">
        <v>27</v>
      </c>
      <c r="J144" t="s">
        <v>46</v>
      </c>
      <c r="L144" t="s">
        <v>33</v>
      </c>
      <c r="M144" t="s">
        <v>17</v>
      </c>
      <c r="N144" t="s">
        <v>58</v>
      </c>
      <c r="O144" t="s">
        <v>17</v>
      </c>
      <c r="P144" s="9" t="s">
        <v>103</v>
      </c>
    </row>
    <row r="145" spans="2:16" x14ac:dyDescent="0.2">
      <c r="B145" t="s">
        <v>341</v>
      </c>
      <c r="C145" t="s">
        <v>30</v>
      </c>
      <c r="D145" t="s">
        <v>17</v>
      </c>
      <c r="E145" t="s">
        <v>18</v>
      </c>
      <c r="F145" t="s">
        <v>18</v>
      </c>
      <c r="G145" t="s">
        <v>18</v>
      </c>
      <c r="H145" t="s">
        <v>27</v>
      </c>
      <c r="J145" t="s">
        <v>46</v>
      </c>
      <c r="L145" t="s">
        <v>55</v>
      </c>
      <c r="M145" t="s">
        <v>17</v>
      </c>
      <c r="N145" t="s">
        <v>34</v>
      </c>
      <c r="O145" t="s">
        <v>17</v>
      </c>
      <c r="P145" t="s">
        <v>342</v>
      </c>
    </row>
    <row r="146" spans="2:16" x14ac:dyDescent="0.2">
      <c r="B146" t="s">
        <v>236</v>
      </c>
      <c r="C146" t="s">
        <v>30</v>
      </c>
      <c r="D146" t="s">
        <v>17</v>
      </c>
      <c r="E146" t="s">
        <v>18</v>
      </c>
      <c r="F146" t="s">
        <v>18</v>
      </c>
      <c r="G146" t="s">
        <v>92</v>
      </c>
      <c r="H146" t="s">
        <v>27</v>
      </c>
      <c r="J146" t="s">
        <v>46</v>
      </c>
      <c r="L146" t="s">
        <v>55</v>
      </c>
      <c r="M146" t="s">
        <v>17</v>
      </c>
      <c r="N146" t="s">
        <v>34</v>
      </c>
      <c r="O146" t="s">
        <v>17</v>
      </c>
    </row>
    <row r="147" spans="2:16" x14ac:dyDescent="0.2">
      <c r="B147" t="s">
        <v>136</v>
      </c>
      <c r="C147" t="s">
        <v>30</v>
      </c>
      <c r="D147" t="s">
        <v>17</v>
      </c>
      <c r="E147" t="s">
        <v>18</v>
      </c>
      <c r="F147" t="s">
        <v>18</v>
      </c>
      <c r="H147" t="s">
        <v>27</v>
      </c>
      <c r="J147" t="s">
        <v>46</v>
      </c>
      <c r="L147" t="s">
        <v>22</v>
      </c>
      <c r="M147" t="s">
        <v>17</v>
      </c>
      <c r="N147" t="s">
        <v>58</v>
      </c>
      <c r="O147" t="s">
        <v>24</v>
      </c>
    </row>
    <row r="148" spans="2:16" x14ac:dyDescent="0.2">
      <c r="B148" s="7" t="s">
        <v>320</v>
      </c>
      <c r="C148" s="7" t="s">
        <v>30</v>
      </c>
      <c r="D148" t="s">
        <v>17</v>
      </c>
      <c r="E148" t="s">
        <v>18</v>
      </c>
      <c r="F148" t="s">
        <v>18</v>
      </c>
      <c r="G148" t="s">
        <v>18</v>
      </c>
      <c r="H148" s="7" t="s">
        <v>27</v>
      </c>
      <c r="J148" s="8" t="s">
        <v>131</v>
      </c>
      <c r="L148" t="s">
        <v>121</v>
      </c>
      <c r="M148" t="s">
        <v>24</v>
      </c>
      <c r="N148" t="s">
        <v>23</v>
      </c>
      <c r="O148" t="s">
        <v>35</v>
      </c>
      <c r="P148" s="7" t="s">
        <v>321</v>
      </c>
    </row>
    <row r="149" spans="2:16" x14ac:dyDescent="0.2">
      <c r="B149" s="7" t="s">
        <v>371</v>
      </c>
      <c r="C149" t="s">
        <v>30</v>
      </c>
      <c r="D149" t="s">
        <v>17</v>
      </c>
      <c r="E149" t="s">
        <v>18</v>
      </c>
      <c r="F149" t="s">
        <v>18</v>
      </c>
      <c r="G149" t="s">
        <v>18</v>
      </c>
      <c r="H149" s="7" t="s">
        <v>27</v>
      </c>
      <c r="J149" s="8" t="s">
        <v>131</v>
      </c>
      <c r="L149" t="s">
        <v>372</v>
      </c>
      <c r="M149" t="s">
        <v>17</v>
      </c>
      <c r="N149" t="s">
        <v>58</v>
      </c>
      <c r="O149" t="s">
        <v>17</v>
      </c>
      <c r="P149" s="7" t="s">
        <v>373</v>
      </c>
    </row>
    <row r="150" spans="2:16" x14ac:dyDescent="0.2">
      <c r="B150" t="s">
        <v>145</v>
      </c>
      <c r="C150" t="s">
        <v>30</v>
      </c>
      <c r="D150" t="s">
        <v>17</v>
      </c>
      <c r="E150" t="s">
        <v>18</v>
      </c>
      <c r="F150" t="s">
        <v>146</v>
      </c>
      <c r="H150" t="s">
        <v>27</v>
      </c>
      <c r="J150" t="s">
        <v>40</v>
      </c>
      <c r="L150" t="s">
        <v>147</v>
      </c>
      <c r="M150" t="s">
        <v>24</v>
      </c>
      <c r="N150" t="s">
        <v>58</v>
      </c>
      <c r="O150" t="s">
        <v>24</v>
      </c>
    </row>
    <row r="151" spans="2:16" x14ac:dyDescent="0.2">
      <c r="B151" t="s">
        <v>327</v>
      </c>
      <c r="C151" t="s">
        <v>30</v>
      </c>
      <c r="D151" t="s">
        <v>17</v>
      </c>
      <c r="E151" t="s">
        <v>18</v>
      </c>
      <c r="F151" t="s">
        <v>328</v>
      </c>
      <c r="H151" t="s">
        <v>27</v>
      </c>
      <c r="J151" t="s">
        <v>40</v>
      </c>
      <c r="L151" t="s">
        <v>55</v>
      </c>
      <c r="M151" t="s">
        <v>17</v>
      </c>
      <c r="N151" t="s">
        <v>23</v>
      </c>
      <c r="O151" t="s">
        <v>24</v>
      </c>
    </row>
    <row r="152" spans="2:16" x14ac:dyDescent="0.2">
      <c r="B152" t="s">
        <v>203</v>
      </c>
      <c r="C152" t="s">
        <v>30</v>
      </c>
      <c r="D152" t="s">
        <v>17</v>
      </c>
      <c r="E152" s="6" t="s">
        <v>189</v>
      </c>
      <c r="F152" t="s">
        <v>19</v>
      </c>
      <c r="H152" t="s">
        <v>27</v>
      </c>
      <c r="J152" t="s">
        <v>40</v>
      </c>
      <c r="L152" t="s">
        <v>33</v>
      </c>
      <c r="M152" t="s">
        <v>24</v>
      </c>
      <c r="N152" t="s">
        <v>34</v>
      </c>
    </row>
    <row r="153" spans="2:16" x14ac:dyDescent="0.2">
      <c r="B153" t="s">
        <v>143</v>
      </c>
      <c r="C153" t="s">
        <v>30</v>
      </c>
      <c r="D153" t="s">
        <v>17</v>
      </c>
      <c r="E153" t="s">
        <v>19</v>
      </c>
      <c r="F153" t="s">
        <v>19</v>
      </c>
      <c r="G153" t="s">
        <v>19</v>
      </c>
      <c r="H153" t="s">
        <v>27</v>
      </c>
      <c r="J153" t="s">
        <v>40</v>
      </c>
      <c r="L153" t="s">
        <v>93</v>
      </c>
      <c r="M153" t="s">
        <v>17</v>
      </c>
      <c r="N153" t="s">
        <v>67</v>
      </c>
      <c r="O153" t="s">
        <v>28</v>
      </c>
    </row>
    <row r="154" spans="2:16" x14ac:dyDescent="0.2">
      <c r="B154" t="s">
        <v>288</v>
      </c>
      <c r="C154" t="s">
        <v>30</v>
      </c>
      <c r="D154" t="s">
        <v>17</v>
      </c>
      <c r="E154" t="s">
        <v>19</v>
      </c>
      <c r="F154" t="s">
        <v>19</v>
      </c>
      <c r="G154" t="s">
        <v>39</v>
      </c>
      <c r="H154" t="s">
        <v>27</v>
      </c>
      <c r="J154" t="s">
        <v>40</v>
      </c>
      <c r="L154" t="s">
        <v>33</v>
      </c>
      <c r="M154" t="s">
        <v>17</v>
      </c>
      <c r="N154" t="s">
        <v>58</v>
      </c>
      <c r="O154" t="s">
        <v>17</v>
      </c>
    </row>
    <row r="155" spans="2:16" x14ac:dyDescent="0.2">
      <c r="B155" t="s">
        <v>272</v>
      </c>
      <c r="C155" t="s">
        <v>30</v>
      </c>
      <c r="D155" t="s">
        <v>17</v>
      </c>
      <c r="E155" t="s">
        <v>19</v>
      </c>
      <c r="F155" t="s">
        <v>19</v>
      </c>
      <c r="H155" t="s">
        <v>27</v>
      </c>
      <c r="J155" t="s">
        <v>40</v>
      </c>
      <c r="L155" t="s">
        <v>33</v>
      </c>
      <c r="M155" t="s">
        <v>17</v>
      </c>
      <c r="N155" t="s">
        <v>41</v>
      </c>
      <c r="O155" t="s">
        <v>17</v>
      </c>
    </row>
    <row r="156" spans="2:16" x14ac:dyDescent="0.2">
      <c r="B156" t="s">
        <v>119</v>
      </c>
      <c r="C156" t="s">
        <v>30</v>
      </c>
      <c r="D156" t="s">
        <v>17</v>
      </c>
      <c r="E156" t="s">
        <v>18</v>
      </c>
      <c r="F156" t="s">
        <v>19</v>
      </c>
      <c r="G156" t="s">
        <v>120</v>
      </c>
      <c r="H156" t="s">
        <v>27</v>
      </c>
      <c r="J156" t="s">
        <v>40</v>
      </c>
      <c r="L156" t="s">
        <v>121</v>
      </c>
      <c r="M156" t="s">
        <v>24</v>
      </c>
      <c r="N156" t="s">
        <v>23</v>
      </c>
      <c r="O156" t="s">
        <v>35</v>
      </c>
    </row>
    <row r="157" spans="2:16" x14ac:dyDescent="0.2">
      <c r="B157" t="s">
        <v>62</v>
      </c>
      <c r="C157" t="s">
        <v>30</v>
      </c>
      <c r="D157" t="s">
        <v>17</v>
      </c>
      <c r="E157" t="s">
        <v>18</v>
      </c>
      <c r="F157" t="s">
        <v>19</v>
      </c>
      <c r="G157" t="s">
        <v>19</v>
      </c>
      <c r="H157" t="s">
        <v>27</v>
      </c>
      <c r="J157" t="s">
        <v>40</v>
      </c>
      <c r="L157" t="s">
        <v>63</v>
      </c>
      <c r="M157" t="s">
        <v>24</v>
      </c>
      <c r="N157" t="s">
        <v>41</v>
      </c>
      <c r="O157" t="s">
        <v>35</v>
      </c>
    </row>
    <row r="158" spans="2:16" x14ac:dyDescent="0.2">
      <c r="B158" t="s">
        <v>152</v>
      </c>
      <c r="C158" t="s">
        <v>30</v>
      </c>
      <c r="D158" t="s">
        <v>17</v>
      </c>
      <c r="E158" t="s">
        <v>18</v>
      </c>
      <c r="F158" t="s">
        <v>19</v>
      </c>
      <c r="G158" t="s">
        <v>19</v>
      </c>
      <c r="H158" t="s">
        <v>27</v>
      </c>
      <c r="J158" t="s">
        <v>40</v>
      </c>
      <c r="L158" t="s">
        <v>33</v>
      </c>
      <c r="M158" t="s">
        <v>17</v>
      </c>
      <c r="N158" t="s">
        <v>41</v>
      </c>
      <c r="O158" t="s">
        <v>24</v>
      </c>
    </row>
    <row r="159" spans="2:16" x14ac:dyDescent="0.2">
      <c r="B159" t="s">
        <v>532</v>
      </c>
      <c r="C159" t="s">
        <v>30</v>
      </c>
      <c r="D159" t="s">
        <v>17</v>
      </c>
      <c r="E159" t="s">
        <v>18</v>
      </c>
      <c r="F159" t="s">
        <v>19</v>
      </c>
      <c r="G159" t="s">
        <v>19</v>
      </c>
      <c r="H159" t="s">
        <v>27</v>
      </c>
      <c r="J159" t="s">
        <v>40</v>
      </c>
      <c r="L159" t="s">
        <v>74</v>
      </c>
      <c r="M159" t="s">
        <v>17</v>
      </c>
      <c r="N159" t="s">
        <v>23</v>
      </c>
      <c r="O159" t="s">
        <v>24</v>
      </c>
      <c r="P159" t="s">
        <v>24</v>
      </c>
    </row>
    <row r="160" spans="2:16" x14ac:dyDescent="0.2">
      <c r="B160" t="s">
        <v>153</v>
      </c>
      <c r="C160" t="s">
        <v>30</v>
      </c>
      <c r="D160" s="7" t="s">
        <v>24</v>
      </c>
      <c r="E160" t="s">
        <v>18</v>
      </c>
      <c r="F160" t="s">
        <v>18</v>
      </c>
      <c r="G160" t="s">
        <v>19</v>
      </c>
      <c r="H160" t="s">
        <v>27</v>
      </c>
      <c r="J160" t="s">
        <v>40</v>
      </c>
      <c r="L160" t="s">
        <v>61</v>
      </c>
      <c r="M160" t="s">
        <v>17</v>
      </c>
      <c r="N160" t="s">
        <v>58</v>
      </c>
      <c r="O160" t="s">
        <v>17</v>
      </c>
    </row>
    <row r="161" spans="2:16" x14ac:dyDescent="0.2">
      <c r="B161" t="s">
        <v>348</v>
      </c>
      <c r="C161" t="s">
        <v>30</v>
      </c>
      <c r="D161" t="s">
        <v>17</v>
      </c>
      <c r="E161" t="s">
        <v>18</v>
      </c>
      <c r="F161" t="s">
        <v>18</v>
      </c>
      <c r="G161" t="s">
        <v>349</v>
      </c>
      <c r="H161" t="s">
        <v>27</v>
      </c>
      <c r="J161" t="s">
        <v>40</v>
      </c>
      <c r="L161" t="s">
        <v>350</v>
      </c>
      <c r="M161" t="s">
        <v>17</v>
      </c>
      <c r="N161" t="s">
        <v>34</v>
      </c>
      <c r="O161" t="s">
        <v>17</v>
      </c>
    </row>
    <row r="162" spans="2:16" x14ac:dyDescent="0.2">
      <c r="B162" t="s">
        <v>228</v>
      </c>
      <c r="C162" t="s">
        <v>30</v>
      </c>
      <c r="D162" t="s">
        <v>17</v>
      </c>
      <c r="E162" t="s">
        <v>18</v>
      </c>
      <c r="F162" t="s">
        <v>18</v>
      </c>
      <c r="G162" t="s">
        <v>229</v>
      </c>
      <c r="H162" t="s">
        <v>27</v>
      </c>
      <c r="J162" t="s">
        <v>40</v>
      </c>
      <c r="L162" t="s">
        <v>33</v>
      </c>
      <c r="M162" t="s">
        <v>17</v>
      </c>
      <c r="N162" t="s">
        <v>34</v>
      </c>
      <c r="O162" t="s">
        <v>17</v>
      </c>
      <c r="P162" t="s">
        <v>230</v>
      </c>
    </row>
    <row r="163" spans="2:16" x14ac:dyDescent="0.2">
      <c r="B163" t="s">
        <v>122</v>
      </c>
      <c r="C163" t="s">
        <v>30</v>
      </c>
      <c r="D163" t="s">
        <v>17</v>
      </c>
      <c r="E163" t="s">
        <v>18</v>
      </c>
      <c r="F163" t="s">
        <v>18</v>
      </c>
      <c r="G163" t="s">
        <v>18</v>
      </c>
      <c r="H163" t="s">
        <v>27</v>
      </c>
      <c r="J163" t="s">
        <v>40</v>
      </c>
      <c r="L163" t="s">
        <v>33</v>
      </c>
      <c r="M163" t="s">
        <v>24</v>
      </c>
      <c r="N163" t="s">
        <v>58</v>
      </c>
      <c r="O163" t="s">
        <v>35</v>
      </c>
    </row>
    <row r="164" spans="2:16" x14ac:dyDescent="0.2">
      <c r="B164" t="s">
        <v>166</v>
      </c>
      <c r="C164" t="s">
        <v>30</v>
      </c>
      <c r="D164" t="s">
        <v>17</v>
      </c>
      <c r="E164" t="s">
        <v>18</v>
      </c>
      <c r="F164" t="s">
        <v>18</v>
      </c>
      <c r="G164" t="s">
        <v>18</v>
      </c>
      <c r="H164" t="s">
        <v>27</v>
      </c>
      <c r="J164" t="s">
        <v>40</v>
      </c>
      <c r="L164" t="s">
        <v>167</v>
      </c>
      <c r="M164" t="s">
        <v>17</v>
      </c>
      <c r="N164" t="s">
        <v>168</v>
      </c>
      <c r="O164" t="s">
        <v>24</v>
      </c>
    </row>
    <row r="165" spans="2:16" x14ac:dyDescent="0.2">
      <c r="B165" t="s">
        <v>310</v>
      </c>
      <c r="C165" t="s">
        <v>30</v>
      </c>
      <c r="D165" t="s">
        <v>17</v>
      </c>
      <c r="E165" t="s">
        <v>18</v>
      </c>
      <c r="F165" t="s">
        <v>18</v>
      </c>
      <c r="G165" t="s">
        <v>18</v>
      </c>
      <c r="H165" t="s">
        <v>27</v>
      </c>
      <c r="J165" t="s">
        <v>40</v>
      </c>
      <c r="L165" t="s">
        <v>33</v>
      </c>
      <c r="M165" t="s">
        <v>24</v>
      </c>
      <c r="N165" t="s">
        <v>23</v>
      </c>
      <c r="O165" t="s">
        <v>17</v>
      </c>
    </row>
    <row r="166" spans="2:16" x14ac:dyDescent="0.2">
      <c r="B166" t="s">
        <v>386</v>
      </c>
      <c r="C166" t="s">
        <v>30</v>
      </c>
      <c r="D166" t="s">
        <v>17</v>
      </c>
      <c r="E166" t="s">
        <v>18</v>
      </c>
      <c r="F166" t="s">
        <v>18</v>
      </c>
      <c r="G166" t="s">
        <v>18</v>
      </c>
      <c r="H166" t="s">
        <v>27</v>
      </c>
      <c r="J166" t="s">
        <v>40</v>
      </c>
      <c r="L166" t="s">
        <v>49</v>
      </c>
      <c r="M166" t="s">
        <v>17</v>
      </c>
      <c r="N166" t="s">
        <v>56</v>
      </c>
      <c r="O166" t="s">
        <v>24</v>
      </c>
    </row>
    <row r="167" spans="2:16" x14ac:dyDescent="0.2">
      <c r="B167" t="s">
        <v>83</v>
      </c>
      <c r="C167" t="s">
        <v>30</v>
      </c>
      <c r="D167" t="s">
        <v>17</v>
      </c>
      <c r="E167" t="s">
        <v>18</v>
      </c>
      <c r="F167" t="s">
        <v>18</v>
      </c>
      <c r="H167" t="s">
        <v>27</v>
      </c>
      <c r="J167" t="s">
        <v>40</v>
      </c>
      <c r="L167" t="s">
        <v>33</v>
      </c>
      <c r="M167" t="s">
        <v>24</v>
      </c>
      <c r="N167" t="s">
        <v>23</v>
      </c>
      <c r="O167" t="s">
        <v>35</v>
      </c>
    </row>
    <row r="168" spans="2:16" x14ac:dyDescent="0.2">
      <c r="B168" t="s">
        <v>135</v>
      </c>
      <c r="C168" t="s">
        <v>30</v>
      </c>
      <c r="D168" t="s">
        <v>17</v>
      </c>
      <c r="E168" t="s">
        <v>18</v>
      </c>
      <c r="F168" t="s">
        <v>18</v>
      </c>
      <c r="H168" t="s">
        <v>27</v>
      </c>
      <c r="J168" t="s">
        <v>40</v>
      </c>
      <c r="L168" t="s">
        <v>33</v>
      </c>
      <c r="M168" t="s">
        <v>17</v>
      </c>
      <c r="N168" t="s">
        <v>23</v>
      </c>
      <c r="O168" t="s">
        <v>17</v>
      </c>
    </row>
    <row r="169" spans="2:16" x14ac:dyDescent="0.2">
      <c r="B169" t="s">
        <v>144</v>
      </c>
      <c r="C169" t="s">
        <v>30</v>
      </c>
      <c r="D169" t="s">
        <v>17</v>
      </c>
      <c r="E169" t="s">
        <v>18</v>
      </c>
      <c r="F169" t="s">
        <v>18</v>
      </c>
      <c r="H169" t="s">
        <v>27</v>
      </c>
      <c r="J169" t="s">
        <v>40</v>
      </c>
      <c r="L169" t="s">
        <v>33</v>
      </c>
      <c r="M169" t="s">
        <v>17</v>
      </c>
      <c r="N169" t="s">
        <v>67</v>
      </c>
      <c r="O169" t="s">
        <v>24</v>
      </c>
    </row>
    <row r="170" spans="2:16" x14ac:dyDescent="0.2">
      <c r="B170" t="s">
        <v>279</v>
      </c>
      <c r="C170" t="s">
        <v>30</v>
      </c>
      <c r="D170" t="s">
        <v>17</v>
      </c>
      <c r="E170" t="s">
        <v>18</v>
      </c>
      <c r="F170" t="s">
        <v>18</v>
      </c>
      <c r="H170" t="s">
        <v>27</v>
      </c>
      <c r="J170" t="s">
        <v>40</v>
      </c>
      <c r="L170" t="s">
        <v>55</v>
      </c>
      <c r="M170" t="s">
        <v>17</v>
      </c>
      <c r="N170" t="s">
        <v>56</v>
      </c>
      <c r="O170" t="s">
        <v>17</v>
      </c>
    </row>
    <row r="171" spans="2:16" x14ac:dyDescent="0.2">
      <c r="B171" t="s">
        <v>307</v>
      </c>
      <c r="C171" t="s">
        <v>30</v>
      </c>
      <c r="D171" t="s">
        <v>17</v>
      </c>
      <c r="E171" t="s">
        <v>18</v>
      </c>
      <c r="F171" t="s">
        <v>18</v>
      </c>
      <c r="H171" t="s">
        <v>27</v>
      </c>
      <c r="J171" t="s">
        <v>40</v>
      </c>
      <c r="L171" t="s">
        <v>55</v>
      </c>
      <c r="M171" t="s">
        <v>17</v>
      </c>
      <c r="N171" t="s">
        <v>308</v>
      </c>
      <c r="O171" t="s">
        <v>17</v>
      </c>
      <c r="P171" t="s">
        <v>309</v>
      </c>
    </row>
    <row r="172" spans="2:16" x14ac:dyDescent="0.2">
      <c r="B172" t="s">
        <v>355</v>
      </c>
      <c r="C172" t="s">
        <v>30</v>
      </c>
      <c r="D172" t="s">
        <v>17</v>
      </c>
      <c r="E172" t="s">
        <v>18</v>
      </c>
      <c r="F172" t="s">
        <v>18</v>
      </c>
      <c r="H172" t="s">
        <v>27</v>
      </c>
      <c r="J172" t="s">
        <v>40</v>
      </c>
      <c r="L172" t="s">
        <v>59</v>
      </c>
      <c r="M172" t="s">
        <v>17</v>
      </c>
      <c r="N172" t="s">
        <v>41</v>
      </c>
      <c r="O172" t="s">
        <v>17</v>
      </c>
    </row>
    <row r="173" spans="2:16" x14ac:dyDescent="0.2">
      <c r="B173" t="s">
        <v>484</v>
      </c>
      <c r="C173" t="s">
        <v>30</v>
      </c>
      <c r="D173" t="s">
        <v>17</v>
      </c>
      <c r="E173" s="6" t="s">
        <v>92</v>
      </c>
      <c r="F173" t="s">
        <v>18</v>
      </c>
      <c r="H173" t="s">
        <v>27</v>
      </c>
      <c r="J173" t="s">
        <v>40</v>
      </c>
      <c r="L173" t="s">
        <v>121</v>
      </c>
      <c r="M173" t="s">
        <v>24</v>
      </c>
      <c r="N173" t="s">
        <v>34</v>
      </c>
    </row>
    <row r="174" spans="2:16" x14ac:dyDescent="0.2">
      <c r="B174" t="s">
        <v>314</v>
      </c>
      <c r="C174" t="s">
        <v>30</v>
      </c>
      <c r="D174" t="s">
        <v>17</v>
      </c>
      <c r="E174" t="s">
        <v>18</v>
      </c>
      <c r="F174" t="s">
        <v>18</v>
      </c>
      <c r="G174" t="s">
        <v>296</v>
      </c>
      <c r="H174" t="s">
        <v>17</v>
      </c>
      <c r="I174" t="s">
        <v>32</v>
      </c>
      <c r="J174" t="s">
        <v>40</v>
      </c>
      <c r="L174" t="s">
        <v>22</v>
      </c>
      <c r="M174" t="s">
        <v>17</v>
      </c>
      <c r="N174" t="s">
        <v>41</v>
      </c>
      <c r="O174" t="s">
        <v>24</v>
      </c>
      <c r="P174" t="s">
        <v>315</v>
      </c>
    </row>
    <row r="175" spans="2:16" x14ac:dyDescent="0.2">
      <c r="B175" t="s">
        <v>157</v>
      </c>
      <c r="C175" t="s">
        <v>30</v>
      </c>
      <c r="D175" t="s">
        <v>17</v>
      </c>
      <c r="E175" t="s">
        <v>19</v>
      </c>
      <c r="F175" t="s">
        <v>158</v>
      </c>
      <c r="G175" t="s">
        <v>19</v>
      </c>
      <c r="H175" t="s">
        <v>27</v>
      </c>
      <c r="J175" t="s">
        <v>17</v>
      </c>
      <c r="K175" t="s">
        <v>32</v>
      </c>
      <c r="L175" t="s">
        <v>49</v>
      </c>
      <c r="M175" t="s">
        <v>17</v>
      </c>
      <c r="N175" t="s">
        <v>34</v>
      </c>
      <c r="O175" t="s">
        <v>17</v>
      </c>
    </row>
    <row r="176" spans="2:16" x14ac:dyDescent="0.2">
      <c r="B176" t="s">
        <v>162</v>
      </c>
      <c r="C176" t="s">
        <v>30</v>
      </c>
      <c r="D176" t="s">
        <v>17</v>
      </c>
      <c r="E176" t="s">
        <v>19</v>
      </c>
      <c r="F176" t="s">
        <v>19</v>
      </c>
      <c r="G176" t="s">
        <v>19</v>
      </c>
      <c r="H176" t="s">
        <v>27</v>
      </c>
      <c r="J176" t="s">
        <v>17</v>
      </c>
      <c r="K176" t="s">
        <v>32</v>
      </c>
      <c r="L176" t="s">
        <v>33</v>
      </c>
      <c r="M176" t="s">
        <v>17</v>
      </c>
      <c r="N176" t="s">
        <v>41</v>
      </c>
      <c r="O176" t="s">
        <v>35</v>
      </c>
    </row>
    <row r="177" spans="2:16" x14ac:dyDescent="0.2">
      <c r="B177" t="s">
        <v>248</v>
      </c>
      <c r="C177" t="s">
        <v>30</v>
      </c>
      <c r="D177" t="s">
        <v>17</v>
      </c>
      <c r="E177" t="s">
        <v>18</v>
      </c>
      <c r="F177" t="s">
        <v>18</v>
      </c>
      <c r="G177" t="s">
        <v>116</v>
      </c>
      <c r="H177" t="s">
        <v>27</v>
      </c>
      <c r="J177" t="s">
        <v>17</v>
      </c>
      <c r="K177" t="s">
        <v>32</v>
      </c>
      <c r="L177" t="s">
        <v>33</v>
      </c>
      <c r="M177" t="s">
        <v>17</v>
      </c>
      <c r="N177" t="s">
        <v>249</v>
      </c>
      <c r="O177" t="s">
        <v>35</v>
      </c>
    </row>
    <row r="178" spans="2:16" x14ac:dyDescent="0.2">
      <c r="B178" t="s">
        <v>303</v>
      </c>
      <c r="C178" t="s">
        <v>30</v>
      </c>
      <c r="D178" t="s">
        <v>17</v>
      </c>
      <c r="E178" t="s">
        <v>18</v>
      </c>
      <c r="F178" t="s">
        <v>18</v>
      </c>
      <c r="G178" t="s">
        <v>19</v>
      </c>
      <c r="H178" t="s">
        <v>27</v>
      </c>
      <c r="J178" t="s">
        <v>17</v>
      </c>
      <c r="K178" t="s">
        <v>32</v>
      </c>
      <c r="L178" t="s">
        <v>33</v>
      </c>
      <c r="M178" t="s">
        <v>17</v>
      </c>
      <c r="N178" t="s">
        <v>304</v>
      </c>
      <c r="O178" t="s">
        <v>24</v>
      </c>
      <c r="P178" t="s">
        <v>305</v>
      </c>
    </row>
    <row r="179" spans="2:16" x14ac:dyDescent="0.2">
      <c r="B179" t="s">
        <v>365</v>
      </c>
      <c r="C179" t="s">
        <v>30</v>
      </c>
      <c r="D179" t="s">
        <v>17</v>
      </c>
      <c r="E179" t="s">
        <v>18</v>
      </c>
      <c r="F179" t="s">
        <v>18</v>
      </c>
      <c r="G179" t="s">
        <v>19</v>
      </c>
      <c r="H179" t="s">
        <v>27</v>
      </c>
      <c r="J179" t="s">
        <v>17</v>
      </c>
      <c r="K179" t="s">
        <v>32</v>
      </c>
      <c r="L179" t="s">
        <v>366</v>
      </c>
      <c r="M179" t="s">
        <v>17</v>
      </c>
      <c r="N179" t="s">
        <v>23</v>
      </c>
      <c r="O179" t="s">
        <v>28</v>
      </c>
      <c r="P179" t="s">
        <v>367</v>
      </c>
    </row>
    <row r="180" spans="2:16" x14ac:dyDescent="0.2">
      <c r="B180" t="s">
        <v>434</v>
      </c>
      <c r="C180" t="s">
        <v>30</v>
      </c>
      <c r="D180" t="s">
        <v>17</v>
      </c>
      <c r="E180" t="s">
        <v>18</v>
      </c>
      <c r="F180" t="s">
        <v>18</v>
      </c>
      <c r="G180" t="s">
        <v>19</v>
      </c>
      <c r="H180" t="s">
        <v>27</v>
      </c>
      <c r="J180" t="s">
        <v>17</v>
      </c>
      <c r="K180" t="s">
        <v>32</v>
      </c>
      <c r="L180" t="s">
        <v>121</v>
      </c>
      <c r="M180" t="s">
        <v>24</v>
      </c>
      <c r="N180" t="s">
        <v>23</v>
      </c>
      <c r="O180" t="s">
        <v>17</v>
      </c>
      <c r="P180" t="s">
        <v>435</v>
      </c>
    </row>
    <row r="181" spans="2:16" x14ac:dyDescent="0.2">
      <c r="B181" t="s">
        <v>488</v>
      </c>
      <c r="C181" t="s">
        <v>30</v>
      </c>
      <c r="D181" t="s">
        <v>17</v>
      </c>
      <c r="E181" t="s">
        <v>18</v>
      </c>
      <c r="F181" t="s">
        <v>18</v>
      </c>
      <c r="G181" t="s">
        <v>19</v>
      </c>
      <c r="H181" t="s">
        <v>27</v>
      </c>
      <c r="J181" t="s">
        <v>17</v>
      </c>
      <c r="K181" t="s">
        <v>32</v>
      </c>
      <c r="L181" t="s">
        <v>49</v>
      </c>
      <c r="M181" t="s">
        <v>17</v>
      </c>
      <c r="N181" t="s">
        <v>67</v>
      </c>
      <c r="O181" t="s">
        <v>17</v>
      </c>
    </row>
    <row r="182" spans="2:16" x14ac:dyDescent="0.2">
      <c r="B182" t="s">
        <v>44</v>
      </c>
      <c r="C182" t="s">
        <v>30</v>
      </c>
      <c r="D182" t="s">
        <v>17</v>
      </c>
      <c r="E182" t="s">
        <v>18</v>
      </c>
      <c r="F182" t="s">
        <v>18</v>
      </c>
      <c r="G182" t="s">
        <v>18</v>
      </c>
      <c r="H182" t="s">
        <v>27</v>
      </c>
      <c r="J182" t="s">
        <v>17</v>
      </c>
      <c r="K182" t="s">
        <v>32</v>
      </c>
      <c r="L182" t="s">
        <v>33</v>
      </c>
      <c r="M182" t="s">
        <v>17</v>
      </c>
      <c r="N182" t="s">
        <v>34</v>
      </c>
      <c r="O182" t="s">
        <v>28</v>
      </c>
    </row>
    <row r="183" spans="2:16" x14ac:dyDescent="0.2">
      <c r="B183" t="s">
        <v>186</v>
      </c>
      <c r="C183" t="s">
        <v>30</v>
      </c>
      <c r="D183" t="s">
        <v>17</v>
      </c>
      <c r="E183" t="s">
        <v>18</v>
      </c>
      <c r="F183" t="s">
        <v>18</v>
      </c>
      <c r="G183" t="s">
        <v>18</v>
      </c>
      <c r="H183" t="s">
        <v>27</v>
      </c>
      <c r="J183" t="s">
        <v>17</v>
      </c>
      <c r="K183" t="s">
        <v>32</v>
      </c>
      <c r="L183" t="s">
        <v>33</v>
      </c>
      <c r="M183" t="s">
        <v>17</v>
      </c>
      <c r="N183" t="s">
        <v>187</v>
      </c>
      <c r="O183" t="s">
        <v>17</v>
      </c>
    </row>
    <row r="184" spans="2:16" x14ac:dyDescent="0.2">
      <c r="B184" t="s">
        <v>269</v>
      </c>
      <c r="C184" t="s">
        <v>30</v>
      </c>
      <c r="D184" t="s">
        <v>17</v>
      </c>
      <c r="E184" t="s">
        <v>18</v>
      </c>
      <c r="F184" t="s">
        <v>18</v>
      </c>
      <c r="G184" t="s">
        <v>18</v>
      </c>
      <c r="H184" t="s">
        <v>27</v>
      </c>
      <c r="J184" t="s">
        <v>17</v>
      </c>
      <c r="K184" t="s">
        <v>32</v>
      </c>
      <c r="L184" t="s">
        <v>63</v>
      </c>
      <c r="M184" t="s">
        <v>24</v>
      </c>
      <c r="N184" t="s">
        <v>34</v>
      </c>
      <c r="O184" t="s">
        <v>35</v>
      </c>
    </row>
    <row r="185" spans="2:16" x14ac:dyDescent="0.2">
      <c r="B185" t="s">
        <v>258</v>
      </c>
      <c r="C185" t="s">
        <v>30</v>
      </c>
      <c r="D185" t="s">
        <v>17</v>
      </c>
      <c r="E185" t="s">
        <v>18</v>
      </c>
      <c r="F185" t="s">
        <v>18</v>
      </c>
      <c r="G185" t="s">
        <v>18</v>
      </c>
      <c r="H185" t="s">
        <v>27</v>
      </c>
      <c r="J185" t="s">
        <v>17</v>
      </c>
      <c r="K185" t="s">
        <v>32</v>
      </c>
      <c r="L185" t="s">
        <v>59</v>
      </c>
      <c r="M185" t="s">
        <v>17</v>
      </c>
      <c r="N185" t="s">
        <v>34</v>
      </c>
      <c r="O185" t="s">
        <v>28</v>
      </c>
    </row>
    <row r="186" spans="2:16" x14ac:dyDescent="0.2">
      <c r="B186" t="s">
        <v>300</v>
      </c>
      <c r="C186" t="s">
        <v>30</v>
      </c>
      <c r="D186" t="s">
        <v>17</v>
      </c>
      <c r="E186" t="s">
        <v>18</v>
      </c>
      <c r="F186" t="s">
        <v>18</v>
      </c>
      <c r="G186" t="s">
        <v>18</v>
      </c>
      <c r="H186" t="s">
        <v>27</v>
      </c>
      <c r="J186" t="s">
        <v>17</v>
      </c>
      <c r="K186" t="s">
        <v>32</v>
      </c>
      <c r="L186" t="s">
        <v>49</v>
      </c>
      <c r="M186" t="s">
        <v>17</v>
      </c>
      <c r="N186" t="s">
        <v>34</v>
      </c>
      <c r="O186" t="s">
        <v>24</v>
      </c>
    </row>
    <row r="187" spans="2:16" x14ac:dyDescent="0.2">
      <c r="B187" t="s">
        <v>98</v>
      </c>
      <c r="C187" t="s">
        <v>30</v>
      </c>
      <c r="D187" t="s">
        <v>17</v>
      </c>
      <c r="E187" t="s">
        <v>18</v>
      </c>
      <c r="F187" t="s">
        <v>18</v>
      </c>
      <c r="G187" t="s">
        <v>92</v>
      </c>
      <c r="H187" t="s">
        <v>27</v>
      </c>
      <c r="J187" t="s">
        <v>17</v>
      </c>
      <c r="K187" t="s">
        <v>32</v>
      </c>
      <c r="L187" t="s">
        <v>49</v>
      </c>
      <c r="M187" t="s">
        <v>17</v>
      </c>
      <c r="N187" t="s">
        <v>34</v>
      </c>
      <c r="O187" t="s">
        <v>17</v>
      </c>
    </row>
    <row r="188" spans="2:16" x14ac:dyDescent="0.2">
      <c r="B188" t="s">
        <v>356</v>
      </c>
      <c r="C188" t="s">
        <v>30</v>
      </c>
      <c r="D188" t="s">
        <v>17</v>
      </c>
      <c r="E188" t="s">
        <v>18</v>
      </c>
      <c r="F188" t="s">
        <v>18</v>
      </c>
      <c r="G188" t="s">
        <v>92</v>
      </c>
      <c r="H188" t="s">
        <v>27</v>
      </c>
      <c r="J188" t="s">
        <v>17</v>
      </c>
      <c r="K188" t="s">
        <v>32</v>
      </c>
      <c r="L188" t="s">
        <v>33</v>
      </c>
      <c r="M188" t="s">
        <v>24</v>
      </c>
      <c r="N188" t="s">
        <v>41</v>
      </c>
      <c r="O188" t="s">
        <v>35</v>
      </c>
    </row>
    <row r="189" spans="2:16" x14ac:dyDescent="0.2">
      <c r="B189" t="s">
        <v>554</v>
      </c>
      <c r="C189" t="s">
        <v>30</v>
      </c>
      <c r="D189" t="s">
        <v>17</v>
      </c>
      <c r="E189" t="s">
        <v>19</v>
      </c>
      <c r="F189" t="s">
        <v>19</v>
      </c>
      <c r="G189" t="s">
        <v>19</v>
      </c>
      <c r="H189" t="s">
        <v>27</v>
      </c>
      <c r="J189" t="s">
        <v>17</v>
      </c>
      <c r="K189" t="s">
        <v>21</v>
      </c>
      <c r="L189" t="s">
        <v>74</v>
      </c>
      <c r="M189" t="s">
        <v>17</v>
      </c>
      <c r="N189" t="s">
        <v>34</v>
      </c>
      <c r="O189" t="s">
        <v>17</v>
      </c>
    </row>
    <row r="190" spans="2:16" x14ac:dyDescent="0.2">
      <c r="B190" t="s">
        <v>291</v>
      </c>
      <c r="C190" t="s">
        <v>30</v>
      </c>
      <c r="D190" t="s">
        <v>17</v>
      </c>
      <c r="E190" t="s">
        <v>18</v>
      </c>
      <c r="F190" t="s">
        <v>19</v>
      </c>
      <c r="G190" t="s">
        <v>92</v>
      </c>
      <c r="H190" t="s">
        <v>27</v>
      </c>
      <c r="J190" t="s">
        <v>17</v>
      </c>
      <c r="K190" t="s">
        <v>21</v>
      </c>
      <c r="L190" t="s">
        <v>89</v>
      </c>
      <c r="M190" t="s">
        <v>17</v>
      </c>
      <c r="N190" t="s">
        <v>292</v>
      </c>
      <c r="O190" t="s">
        <v>17</v>
      </c>
      <c r="P190" t="s">
        <v>293</v>
      </c>
    </row>
    <row r="191" spans="2:16" x14ac:dyDescent="0.2">
      <c r="B191" t="s">
        <v>207</v>
      </c>
      <c r="C191" t="s">
        <v>30</v>
      </c>
      <c r="D191" t="s">
        <v>17</v>
      </c>
      <c r="E191" t="s">
        <v>18</v>
      </c>
      <c r="F191" t="s">
        <v>208</v>
      </c>
      <c r="G191" t="s">
        <v>209</v>
      </c>
      <c r="H191" t="s">
        <v>27</v>
      </c>
      <c r="J191" t="s">
        <v>17</v>
      </c>
      <c r="K191" t="s">
        <v>21</v>
      </c>
      <c r="L191" t="s">
        <v>210</v>
      </c>
      <c r="M191" t="s">
        <v>17</v>
      </c>
      <c r="N191" t="s">
        <v>56</v>
      </c>
      <c r="O191" t="s">
        <v>24</v>
      </c>
      <c r="P191" t="s">
        <v>211</v>
      </c>
    </row>
    <row r="192" spans="2:16" x14ac:dyDescent="0.2">
      <c r="B192" t="s">
        <v>94</v>
      </c>
      <c r="C192" t="s">
        <v>30</v>
      </c>
      <c r="D192" t="s">
        <v>17</v>
      </c>
      <c r="E192" t="s">
        <v>18</v>
      </c>
      <c r="F192" t="s">
        <v>18</v>
      </c>
      <c r="G192" t="s">
        <v>18</v>
      </c>
      <c r="H192" t="s">
        <v>27</v>
      </c>
      <c r="J192" t="s">
        <v>17</v>
      </c>
      <c r="K192" t="s">
        <v>21</v>
      </c>
      <c r="L192" t="s">
        <v>95</v>
      </c>
      <c r="M192" t="s">
        <v>17</v>
      </c>
      <c r="N192" t="s">
        <v>23</v>
      </c>
      <c r="O192" t="s">
        <v>24</v>
      </c>
      <c r="P192" t="s">
        <v>96</v>
      </c>
    </row>
    <row r="193" spans="2:16" x14ac:dyDescent="0.2">
      <c r="B193" t="s">
        <v>215</v>
      </c>
      <c r="C193" t="s">
        <v>30</v>
      </c>
      <c r="D193" t="s">
        <v>17</v>
      </c>
      <c r="E193" t="s">
        <v>18</v>
      </c>
      <c r="F193" t="s">
        <v>18</v>
      </c>
      <c r="G193" t="s">
        <v>18</v>
      </c>
      <c r="H193" t="s">
        <v>27</v>
      </c>
      <c r="J193" t="s">
        <v>17</v>
      </c>
      <c r="K193" t="s">
        <v>21</v>
      </c>
      <c r="L193" t="s">
        <v>49</v>
      </c>
      <c r="M193" t="s">
        <v>17</v>
      </c>
      <c r="N193" t="s">
        <v>56</v>
      </c>
      <c r="O193" t="s">
        <v>24</v>
      </c>
    </row>
    <row r="194" spans="2:16" x14ac:dyDescent="0.2">
      <c r="B194" t="s">
        <v>312</v>
      </c>
      <c r="C194" t="s">
        <v>30</v>
      </c>
      <c r="D194" t="s">
        <v>17</v>
      </c>
      <c r="E194" t="s">
        <v>18</v>
      </c>
      <c r="F194" t="s">
        <v>18</v>
      </c>
      <c r="G194" t="s">
        <v>18</v>
      </c>
      <c r="H194" t="s">
        <v>27</v>
      </c>
      <c r="J194" t="s">
        <v>17</v>
      </c>
      <c r="K194" t="s">
        <v>21</v>
      </c>
      <c r="L194" t="s">
        <v>147</v>
      </c>
      <c r="M194" t="s">
        <v>17</v>
      </c>
      <c r="N194" t="s">
        <v>56</v>
      </c>
      <c r="O194" t="s">
        <v>24</v>
      </c>
      <c r="P194" t="s">
        <v>313</v>
      </c>
    </row>
    <row r="195" spans="2:16" x14ac:dyDescent="0.2">
      <c r="B195" t="s">
        <v>363</v>
      </c>
      <c r="C195" t="s">
        <v>30</v>
      </c>
      <c r="D195" t="s">
        <v>17</v>
      </c>
      <c r="E195" t="s">
        <v>18</v>
      </c>
      <c r="F195" t="s">
        <v>18</v>
      </c>
      <c r="G195" t="s">
        <v>18</v>
      </c>
      <c r="H195" t="s">
        <v>27</v>
      </c>
      <c r="J195" t="s">
        <v>17</v>
      </c>
      <c r="K195" t="s">
        <v>21</v>
      </c>
      <c r="L195" t="s">
        <v>33</v>
      </c>
      <c r="M195" t="s">
        <v>17</v>
      </c>
      <c r="O195" t="s">
        <v>17</v>
      </c>
      <c r="P195" t="s">
        <v>364</v>
      </c>
    </row>
    <row r="196" spans="2:16" x14ac:dyDescent="0.2">
      <c r="B196" t="s">
        <v>426</v>
      </c>
      <c r="C196" t="s">
        <v>30</v>
      </c>
      <c r="D196" t="s">
        <v>17</v>
      </c>
      <c r="E196" t="s">
        <v>18</v>
      </c>
      <c r="F196" t="s">
        <v>18</v>
      </c>
      <c r="G196" t="s">
        <v>18</v>
      </c>
      <c r="H196" t="s">
        <v>27</v>
      </c>
      <c r="J196" t="s">
        <v>17</v>
      </c>
      <c r="K196" t="s">
        <v>21</v>
      </c>
      <c r="L196" t="s">
        <v>339</v>
      </c>
      <c r="M196" t="s">
        <v>17</v>
      </c>
      <c r="N196" t="s">
        <v>23</v>
      </c>
      <c r="O196" t="s">
        <v>17</v>
      </c>
      <c r="P196" t="s">
        <v>427</v>
      </c>
    </row>
    <row r="197" spans="2:16" x14ac:dyDescent="0.2">
      <c r="B197" t="s">
        <v>515</v>
      </c>
      <c r="C197" t="s">
        <v>30</v>
      </c>
      <c r="D197" t="s">
        <v>17</v>
      </c>
      <c r="E197" t="s">
        <v>18</v>
      </c>
      <c r="F197" t="s">
        <v>18</v>
      </c>
      <c r="H197" t="s">
        <v>27</v>
      </c>
      <c r="J197" t="s">
        <v>17</v>
      </c>
      <c r="K197" t="s">
        <v>21</v>
      </c>
      <c r="L197" t="s">
        <v>49</v>
      </c>
      <c r="M197" t="s">
        <v>17</v>
      </c>
      <c r="N197" t="s">
        <v>56</v>
      </c>
      <c r="O197" t="s">
        <v>24</v>
      </c>
    </row>
    <row r="198" spans="2:16" x14ac:dyDescent="0.2">
      <c r="B198" t="s">
        <v>240</v>
      </c>
      <c r="C198" t="s">
        <v>30</v>
      </c>
      <c r="D198" t="s">
        <v>17</v>
      </c>
      <c r="E198" t="s">
        <v>18</v>
      </c>
      <c r="F198" t="s">
        <v>19</v>
      </c>
      <c r="G198" t="s">
        <v>92</v>
      </c>
      <c r="H198" t="s">
        <v>27</v>
      </c>
      <c r="J198" t="s">
        <v>17</v>
      </c>
      <c r="K198" t="s">
        <v>54</v>
      </c>
      <c r="L198" t="s">
        <v>241</v>
      </c>
      <c r="M198" t="s">
        <v>17</v>
      </c>
      <c r="N198" t="s">
        <v>242</v>
      </c>
      <c r="O198" t="s">
        <v>17</v>
      </c>
      <c r="P198" t="s">
        <v>243</v>
      </c>
    </row>
    <row r="199" spans="2:16" x14ac:dyDescent="0.2">
      <c r="B199" t="s">
        <v>114</v>
      </c>
      <c r="C199" t="s">
        <v>30</v>
      </c>
      <c r="D199" t="s">
        <v>17</v>
      </c>
      <c r="E199" t="s">
        <v>18</v>
      </c>
      <c r="F199" t="s">
        <v>18</v>
      </c>
      <c r="G199" t="s">
        <v>18</v>
      </c>
      <c r="H199" t="s">
        <v>27</v>
      </c>
      <c r="J199" t="s">
        <v>17</v>
      </c>
      <c r="K199" t="s">
        <v>54</v>
      </c>
      <c r="L199" t="s">
        <v>63</v>
      </c>
      <c r="M199" t="s">
        <v>17</v>
      </c>
      <c r="N199" t="s">
        <v>23</v>
      </c>
      <c r="O199" t="s">
        <v>28</v>
      </c>
    </row>
    <row r="200" spans="2:16" x14ac:dyDescent="0.2">
      <c r="B200" t="s">
        <v>139</v>
      </c>
      <c r="C200" t="s">
        <v>30</v>
      </c>
      <c r="D200" t="s">
        <v>17</v>
      </c>
      <c r="E200" t="s">
        <v>18</v>
      </c>
      <c r="F200" t="s">
        <v>18</v>
      </c>
      <c r="G200" t="s">
        <v>18</v>
      </c>
      <c r="H200" t="s">
        <v>27</v>
      </c>
      <c r="J200" t="s">
        <v>17</v>
      </c>
      <c r="K200" t="s">
        <v>54</v>
      </c>
      <c r="L200" t="s">
        <v>63</v>
      </c>
      <c r="M200" t="s">
        <v>17</v>
      </c>
      <c r="N200" t="s">
        <v>34</v>
      </c>
      <c r="O200" t="s">
        <v>28</v>
      </c>
    </row>
    <row r="201" spans="2:16" x14ac:dyDescent="0.2">
      <c r="B201" t="s">
        <v>179</v>
      </c>
      <c r="C201" t="s">
        <v>30</v>
      </c>
      <c r="D201" t="s">
        <v>17</v>
      </c>
      <c r="E201" t="s">
        <v>18</v>
      </c>
      <c r="F201" t="s">
        <v>18</v>
      </c>
      <c r="G201" t="s">
        <v>18</v>
      </c>
      <c r="H201" t="s">
        <v>27</v>
      </c>
      <c r="J201" t="s">
        <v>17</v>
      </c>
      <c r="K201" t="s">
        <v>54</v>
      </c>
      <c r="L201" t="s">
        <v>33</v>
      </c>
      <c r="M201" t="s">
        <v>24</v>
      </c>
      <c r="N201" t="s">
        <v>34</v>
      </c>
      <c r="O201" t="s">
        <v>35</v>
      </c>
    </row>
    <row r="202" spans="2:16" x14ac:dyDescent="0.2">
      <c r="B202" t="s">
        <v>205</v>
      </c>
      <c r="C202" t="s">
        <v>30</v>
      </c>
      <c r="D202" t="s">
        <v>17</v>
      </c>
      <c r="E202" t="s">
        <v>18</v>
      </c>
      <c r="F202" t="s">
        <v>18</v>
      </c>
      <c r="G202" t="s">
        <v>18</v>
      </c>
      <c r="H202" t="s">
        <v>27</v>
      </c>
      <c r="J202" t="s">
        <v>17</v>
      </c>
      <c r="K202" t="s">
        <v>54</v>
      </c>
      <c r="L202" t="s">
        <v>49</v>
      </c>
      <c r="M202" t="s">
        <v>17</v>
      </c>
      <c r="N202" t="s">
        <v>56</v>
      </c>
      <c r="O202" t="s">
        <v>17</v>
      </c>
    </row>
    <row r="203" spans="2:16" x14ac:dyDescent="0.2">
      <c r="B203" t="s">
        <v>331</v>
      </c>
      <c r="C203" t="s">
        <v>30</v>
      </c>
      <c r="D203" t="s">
        <v>17</v>
      </c>
      <c r="E203" t="s">
        <v>18</v>
      </c>
      <c r="F203" t="s">
        <v>18</v>
      </c>
      <c r="G203" t="s">
        <v>18</v>
      </c>
      <c r="H203" t="s">
        <v>27</v>
      </c>
      <c r="J203" t="s">
        <v>17</v>
      </c>
      <c r="K203" t="s">
        <v>54</v>
      </c>
      <c r="L203" t="s">
        <v>22</v>
      </c>
      <c r="M203" t="s">
        <v>17</v>
      </c>
      <c r="N203" t="s">
        <v>41</v>
      </c>
      <c r="O203" t="s">
        <v>24</v>
      </c>
    </row>
    <row r="204" spans="2:16" x14ac:dyDescent="0.2">
      <c r="B204" t="s">
        <v>384</v>
      </c>
      <c r="C204" t="s">
        <v>30</v>
      </c>
      <c r="D204" t="s">
        <v>17</v>
      </c>
      <c r="E204" t="s">
        <v>18</v>
      </c>
      <c r="F204" t="s">
        <v>18</v>
      </c>
      <c r="G204" t="s">
        <v>18</v>
      </c>
      <c r="H204" t="s">
        <v>27</v>
      </c>
      <c r="J204" t="s">
        <v>17</v>
      </c>
      <c r="K204" t="s">
        <v>54</v>
      </c>
      <c r="L204" t="s">
        <v>63</v>
      </c>
      <c r="M204" t="s">
        <v>24</v>
      </c>
      <c r="N204" t="s">
        <v>34</v>
      </c>
      <c r="O204" t="s">
        <v>35</v>
      </c>
    </row>
    <row r="205" spans="2:16" x14ac:dyDescent="0.2">
      <c r="B205" t="s">
        <v>394</v>
      </c>
      <c r="C205" t="s">
        <v>30</v>
      </c>
      <c r="D205" t="s">
        <v>17</v>
      </c>
      <c r="E205" t="s">
        <v>18</v>
      </c>
      <c r="F205" t="s">
        <v>18</v>
      </c>
      <c r="G205" t="s">
        <v>18</v>
      </c>
      <c r="H205" t="s">
        <v>27</v>
      </c>
      <c r="J205" t="s">
        <v>17</v>
      </c>
      <c r="K205" t="s">
        <v>54</v>
      </c>
      <c r="L205" t="s">
        <v>33</v>
      </c>
      <c r="M205" t="s">
        <v>17</v>
      </c>
      <c r="N205" t="s">
        <v>34</v>
      </c>
      <c r="O205" t="s">
        <v>17</v>
      </c>
    </row>
    <row r="206" spans="2:16" x14ac:dyDescent="0.2">
      <c r="B206" t="s">
        <v>402</v>
      </c>
      <c r="C206" t="s">
        <v>30</v>
      </c>
      <c r="D206" t="s">
        <v>17</v>
      </c>
      <c r="E206" t="s">
        <v>18</v>
      </c>
      <c r="F206" t="s">
        <v>18</v>
      </c>
      <c r="G206" t="s">
        <v>18</v>
      </c>
      <c r="H206" t="s">
        <v>27</v>
      </c>
      <c r="J206" t="s">
        <v>17</v>
      </c>
      <c r="K206" t="s">
        <v>54</v>
      </c>
      <c r="L206" t="s">
        <v>49</v>
      </c>
      <c r="M206" t="s">
        <v>17</v>
      </c>
      <c r="N206" t="s">
        <v>23</v>
      </c>
      <c r="O206" t="s">
        <v>24</v>
      </c>
    </row>
    <row r="207" spans="2:16" x14ac:dyDescent="0.2">
      <c r="B207" t="s">
        <v>181</v>
      </c>
      <c r="C207" t="s">
        <v>30</v>
      </c>
      <c r="D207" t="s">
        <v>17</v>
      </c>
      <c r="E207" t="s">
        <v>18</v>
      </c>
      <c r="F207" t="s">
        <v>18</v>
      </c>
      <c r="G207" t="s">
        <v>19</v>
      </c>
      <c r="H207" t="s">
        <v>27</v>
      </c>
      <c r="J207" t="s">
        <v>17</v>
      </c>
      <c r="K207" t="s">
        <v>20</v>
      </c>
      <c r="L207" t="s">
        <v>33</v>
      </c>
      <c r="M207" t="s">
        <v>17</v>
      </c>
      <c r="N207" t="s">
        <v>34</v>
      </c>
      <c r="O207" t="s">
        <v>17</v>
      </c>
    </row>
    <row r="208" spans="2:16" x14ac:dyDescent="0.2">
      <c r="B208" t="s">
        <v>344</v>
      </c>
      <c r="C208" t="s">
        <v>30</v>
      </c>
      <c r="D208" t="s">
        <v>17</v>
      </c>
      <c r="E208" t="s">
        <v>18</v>
      </c>
      <c r="F208" t="s">
        <v>18</v>
      </c>
      <c r="G208" t="s">
        <v>19</v>
      </c>
      <c r="H208" t="s">
        <v>27</v>
      </c>
      <c r="J208" t="s">
        <v>17</v>
      </c>
      <c r="K208" t="s">
        <v>20</v>
      </c>
      <c r="L208" t="s">
        <v>33</v>
      </c>
      <c r="M208" t="s">
        <v>24</v>
      </c>
      <c r="N208" t="s">
        <v>58</v>
      </c>
      <c r="P208" t="s">
        <v>345</v>
      </c>
    </row>
    <row r="209" spans="2:16" x14ac:dyDescent="0.2">
      <c r="B209" t="s">
        <v>110</v>
      </c>
      <c r="C209" t="s">
        <v>30</v>
      </c>
      <c r="D209" t="s">
        <v>17</v>
      </c>
      <c r="E209" t="s">
        <v>18</v>
      </c>
      <c r="F209" t="s">
        <v>18</v>
      </c>
      <c r="G209" t="s">
        <v>18</v>
      </c>
      <c r="H209" t="s">
        <v>27</v>
      </c>
      <c r="J209" t="s">
        <v>17</v>
      </c>
      <c r="K209" t="s">
        <v>20</v>
      </c>
      <c r="L209" t="s">
        <v>33</v>
      </c>
      <c r="M209" t="s">
        <v>17</v>
      </c>
      <c r="N209" t="s">
        <v>58</v>
      </c>
      <c r="O209" t="s">
        <v>17</v>
      </c>
    </row>
    <row r="210" spans="2:16" x14ac:dyDescent="0.2">
      <c r="B210" t="s">
        <v>128</v>
      </c>
      <c r="C210" t="s">
        <v>30</v>
      </c>
      <c r="D210" t="s">
        <v>17</v>
      </c>
      <c r="E210" t="s">
        <v>18</v>
      </c>
      <c r="F210" t="s">
        <v>18</v>
      </c>
      <c r="G210" t="s">
        <v>18</v>
      </c>
      <c r="H210" t="s">
        <v>27</v>
      </c>
      <c r="J210" t="s">
        <v>17</v>
      </c>
      <c r="K210" t="s">
        <v>20</v>
      </c>
      <c r="L210" t="s">
        <v>55</v>
      </c>
      <c r="M210" t="s">
        <v>17</v>
      </c>
      <c r="N210" t="s">
        <v>41</v>
      </c>
      <c r="O210" t="s">
        <v>17</v>
      </c>
    </row>
    <row r="211" spans="2:16" x14ac:dyDescent="0.2">
      <c r="B211" t="s">
        <v>237</v>
      </c>
      <c r="C211" t="s">
        <v>30</v>
      </c>
      <c r="D211" t="s">
        <v>17</v>
      </c>
      <c r="E211" t="s">
        <v>18</v>
      </c>
      <c r="F211" t="s">
        <v>18</v>
      </c>
      <c r="G211" t="s">
        <v>18</v>
      </c>
      <c r="H211" t="s">
        <v>27</v>
      </c>
      <c r="J211" t="s">
        <v>17</v>
      </c>
      <c r="K211" t="s">
        <v>20</v>
      </c>
      <c r="L211" t="s">
        <v>33</v>
      </c>
      <c r="M211" t="s">
        <v>17</v>
      </c>
      <c r="N211" t="s">
        <v>67</v>
      </c>
      <c r="O211" t="s">
        <v>28</v>
      </c>
    </row>
    <row r="212" spans="2:16" x14ac:dyDescent="0.2">
      <c r="B212" t="s">
        <v>376</v>
      </c>
      <c r="C212" t="s">
        <v>30</v>
      </c>
      <c r="D212" t="s">
        <v>17</v>
      </c>
      <c r="E212" t="s">
        <v>18</v>
      </c>
      <c r="F212" t="s">
        <v>18</v>
      </c>
      <c r="G212" t="s">
        <v>18</v>
      </c>
      <c r="J212" t="s">
        <v>17</v>
      </c>
      <c r="K212" t="s">
        <v>20</v>
      </c>
      <c r="L212" t="s">
        <v>63</v>
      </c>
      <c r="M212" t="s">
        <v>17</v>
      </c>
      <c r="N212" t="s">
        <v>58</v>
      </c>
      <c r="O212" t="s">
        <v>17</v>
      </c>
      <c r="P212" t="s">
        <v>377</v>
      </c>
    </row>
    <row r="214" spans="2:16" ht="21" x14ac:dyDescent="0.25">
      <c r="B214" s="13" t="s">
        <v>585</v>
      </c>
    </row>
    <row r="215" spans="2:16" x14ac:dyDescent="0.2">
      <c r="B215" t="s">
        <v>113</v>
      </c>
      <c r="C215" t="s">
        <v>26</v>
      </c>
      <c r="D215" t="s">
        <v>17</v>
      </c>
      <c r="E215" t="s">
        <v>18</v>
      </c>
      <c r="F215" t="s">
        <v>18</v>
      </c>
      <c r="G215" t="s">
        <v>18</v>
      </c>
      <c r="H215" t="s">
        <v>27</v>
      </c>
      <c r="J215" t="s">
        <v>31</v>
      </c>
      <c r="L215" t="s">
        <v>55</v>
      </c>
      <c r="M215" t="s">
        <v>17</v>
      </c>
      <c r="N215" t="s">
        <v>56</v>
      </c>
      <c r="O215" t="s">
        <v>28</v>
      </c>
    </row>
    <row r="216" spans="2:16" x14ac:dyDescent="0.2">
      <c r="B216" t="s">
        <v>360</v>
      </c>
      <c r="C216" t="s">
        <v>26</v>
      </c>
      <c r="D216" t="s">
        <v>17</v>
      </c>
      <c r="E216" t="s">
        <v>18</v>
      </c>
      <c r="F216" t="s">
        <v>18</v>
      </c>
      <c r="G216" t="s">
        <v>18</v>
      </c>
      <c r="H216" t="s">
        <v>27</v>
      </c>
      <c r="J216" t="s">
        <v>31</v>
      </c>
      <c r="L216" t="s">
        <v>61</v>
      </c>
      <c r="M216" t="s">
        <v>17</v>
      </c>
      <c r="N216" t="s">
        <v>361</v>
      </c>
      <c r="O216" t="s">
        <v>17</v>
      </c>
      <c r="P216" t="s">
        <v>362</v>
      </c>
    </row>
    <row r="217" spans="2:16" x14ac:dyDescent="0.2">
      <c r="B217" t="s">
        <v>544</v>
      </c>
      <c r="C217" t="s">
        <v>26</v>
      </c>
      <c r="D217" t="s">
        <v>17</v>
      </c>
      <c r="E217" t="s">
        <v>18</v>
      </c>
      <c r="F217" t="s">
        <v>18</v>
      </c>
      <c r="G217" t="s">
        <v>18</v>
      </c>
      <c r="H217" t="s">
        <v>27</v>
      </c>
      <c r="J217" t="s">
        <v>31</v>
      </c>
      <c r="L217" t="s">
        <v>49</v>
      </c>
      <c r="M217" t="s">
        <v>17</v>
      </c>
      <c r="N217" t="s">
        <v>34</v>
      </c>
      <c r="O217" t="s">
        <v>24</v>
      </c>
      <c r="P217" t="s">
        <v>545</v>
      </c>
    </row>
    <row r="218" spans="2:16" x14ac:dyDescent="0.2">
      <c r="B218" t="s">
        <v>529</v>
      </c>
      <c r="C218" t="s">
        <v>26</v>
      </c>
      <c r="D218" t="s">
        <v>17</v>
      </c>
      <c r="E218" t="s">
        <v>18</v>
      </c>
      <c r="F218" t="s">
        <v>18</v>
      </c>
      <c r="G218" t="s">
        <v>19</v>
      </c>
      <c r="H218" t="s">
        <v>17</v>
      </c>
      <c r="I218" t="s">
        <v>32</v>
      </c>
      <c r="J218" t="s">
        <v>31</v>
      </c>
      <c r="L218" t="s">
        <v>530</v>
      </c>
      <c r="M218" t="s">
        <v>17</v>
      </c>
      <c r="N218" t="s">
        <v>34</v>
      </c>
      <c r="O218" t="s">
        <v>17</v>
      </c>
      <c r="P218" t="s">
        <v>531</v>
      </c>
    </row>
    <row r="219" spans="2:16" x14ac:dyDescent="0.2">
      <c r="B219" t="s">
        <v>160</v>
      </c>
      <c r="C219" t="s">
        <v>26</v>
      </c>
      <c r="D219" t="s">
        <v>17</v>
      </c>
      <c r="E219" t="s">
        <v>18</v>
      </c>
      <c r="F219" t="s">
        <v>18</v>
      </c>
      <c r="G219" t="s">
        <v>18</v>
      </c>
      <c r="H219" t="s">
        <v>27</v>
      </c>
      <c r="J219" t="s">
        <v>46</v>
      </c>
      <c r="K219" t="s">
        <v>21</v>
      </c>
      <c r="L219" t="s">
        <v>63</v>
      </c>
      <c r="M219" t="s">
        <v>17</v>
      </c>
      <c r="N219" t="s">
        <v>67</v>
      </c>
      <c r="O219" t="s">
        <v>17</v>
      </c>
    </row>
    <row r="220" spans="2:16" x14ac:dyDescent="0.2">
      <c r="B220" t="s">
        <v>540</v>
      </c>
      <c r="C220" t="s">
        <v>26</v>
      </c>
      <c r="D220" t="s">
        <v>17</v>
      </c>
      <c r="E220" t="s">
        <v>18</v>
      </c>
      <c r="F220" t="s">
        <v>18</v>
      </c>
      <c r="G220" t="s">
        <v>541</v>
      </c>
      <c r="H220" t="s">
        <v>27</v>
      </c>
      <c r="J220" t="s">
        <v>46</v>
      </c>
      <c r="L220" t="s">
        <v>49</v>
      </c>
      <c r="M220" t="s">
        <v>17</v>
      </c>
      <c r="N220" t="s">
        <v>542</v>
      </c>
      <c r="O220" t="s">
        <v>24</v>
      </c>
      <c r="P220" t="s">
        <v>543</v>
      </c>
    </row>
    <row r="221" spans="2:16" x14ac:dyDescent="0.2">
      <c r="B221" t="s">
        <v>45</v>
      </c>
      <c r="C221" t="s">
        <v>26</v>
      </c>
      <c r="D221" t="s">
        <v>17</v>
      </c>
      <c r="E221" t="s">
        <v>18</v>
      </c>
      <c r="F221" t="s">
        <v>18</v>
      </c>
      <c r="G221" t="s">
        <v>18</v>
      </c>
      <c r="H221" t="s">
        <v>27</v>
      </c>
      <c r="J221" t="s">
        <v>46</v>
      </c>
      <c r="L221" t="s">
        <v>47</v>
      </c>
      <c r="M221" t="s">
        <v>17</v>
      </c>
      <c r="N221" t="s">
        <v>34</v>
      </c>
      <c r="O221" t="s">
        <v>24</v>
      </c>
    </row>
    <row r="222" spans="2:16" x14ac:dyDescent="0.2">
      <c r="B222" t="s">
        <v>504</v>
      </c>
      <c r="C222" t="s">
        <v>26</v>
      </c>
      <c r="D222" t="s">
        <v>17</v>
      </c>
      <c r="E222" t="s">
        <v>18</v>
      </c>
      <c r="F222" t="s">
        <v>18</v>
      </c>
      <c r="G222" t="s">
        <v>18</v>
      </c>
      <c r="H222" t="s">
        <v>27</v>
      </c>
      <c r="J222" t="s">
        <v>46</v>
      </c>
      <c r="L222" t="s">
        <v>49</v>
      </c>
      <c r="M222" t="s">
        <v>17</v>
      </c>
      <c r="N222" t="s">
        <v>34</v>
      </c>
      <c r="O222" t="s">
        <v>17</v>
      </c>
      <c r="P222" t="s">
        <v>505</v>
      </c>
    </row>
    <row r="223" spans="2:16" x14ac:dyDescent="0.2">
      <c r="B223" t="s">
        <v>198</v>
      </c>
      <c r="C223" t="s">
        <v>26</v>
      </c>
      <c r="D223" t="s">
        <v>17</v>
      </c>
      <c r="E223" t="s">
        <v>18</v>
      </c>
      <c r="F223" t="s">
        <v>18</v>
      </c>
      <c r="H223" t="s">
        <v>27</v>
      </c>
      <c r="J223" t="s">
        <v>46</v>
      </c>
      <c r="L223" t="s">
        <v>49</v>
      </c>
      <c r="M223" t="s">
        <v>17</v>
      </c>
      <c r="N223" t="s">
        <v>34</v>
      </c>
      <c r="O223" t="s">
        <v>24</v>
      </c>
      <c r="P223" t="s">
        <v>199</v>
      </c>
    </row>
    <row r="224" spans="2:16" x14ac:dyDescent="0.2">
      <c r="B224" t="s">
        <v>335</v>
      </c>
      <c r="C224" t="s">
        <v>26</v>
      </c>
      <c r="D224" t="s">
        <v>17</v>
      </c>
      <c r="E224" t="s">
        <v>18</v>
      </c>
      <c r="F224" t="s">
        <v>18</v>
      </c>
      <c r="H224" t="s">
        <v>27</v>
      </c>
      <c r="J224" t="s">
        <v>46</v>
      </c>
      <c r="L224" t="s">
        <v>33</v>
      </c>
      <c r="M224" t="s">
        <v>24</v>
      </c>
      <c r="N224" t="s">
        <v>67</v>
      </c>
      <c r="O224" t="s">
        <v>17</v>
      </c>
    </row>
    <row r="225" spans="2:16" x14ac:dyDescent="0.2">
      <c r="B225" t="s">
        <v>430</v>
      </c>
      <c r="C225" t="s">
        <v>26</v>
      </c>
      <c r="D225" t="s">
        <v>17</v>
      </c>
      <c r="E225" t="s">
        <v>19</v>
      </c>
      <c r="F225" t="s">
        <v>19</v>
      </c>
      <c r="G225" t="s">
        <v>19</v>
      </c>
      <c r="H225" t="s">
        <v>82</v>
      </c>
      <c r="J225" t="s">
        <v>40</v>
      </c>
      <c r="L225" t="s">
        <v>33</v>
      </c>
      <c r="M225" t="s">
        <v>17</v>
      </c>
      <c r="N225" t="s">
        <v>34</v>
      </c>
      <c r="O225" t="s">
        <v>17</v>
      </c>
      <c r="P225" t="s">
        <v>431</v>
      </c>
    </row>
    <row r="226" spans="2:16" x14ac:dyDescent="0.2">
      <c r="B226" t="s">
        <v>334</v>
      </c>
      <c r="C226" t="s">
        <v>26</v>
      </c>
      <c r="D226" t="s">
        <v>17</v>
      </c>
      <c r="E226" t="s">
        <v>19</v>
      </c>
      <c r="F226" t="s">
        <v>19</v>
      </c>
      <c r="G226" t="s">
        <v>19</v>
      </c>
      <c r="H226" t="s">
        <v>27</v>
      </c>
      <c r="J226" t="s">
        <v>40</v>
      </c>
      <c r="L226" t="s">
        <v>33</v>
      </c>
      <c r="M226" t="s">
        <v>24</v>
      </c>
      <c r="N226" t="s">
        <v>56</v>
      </c>
      <c r="O226" t="s">
        <v>35</v>
      </c>
    </row>
    <row r="227" spans="2:16" x14ac:dyDescent="0.2">
      <c r="B227" t="s">
        <v>387</v>
      </c>
      <c r="C227" t="s">
        <v>26</v>
      </c>
      <c r="D227" t="s">
        <v>17</v>
      </c>
      <c r="E227" t="s">
        <v>18</v>
      </c>
      <c r="F227" t="s">
        <v>18</v>
      </c>
      <c r="G227" t="s">
        <v>18</v>
      </c>
      <c r="H227" t="s">
        <v>27</v>
      </c>
      <c r="J227" t="s">
        <v>40</v>
      </c>
      <c r="L227" t="s">
        <v>49</v>
      </c>
      <c r="M227" t="s">
        <v>17</v>
      </c>
      <c r="N227" t="s">
        <v>56</v>
      </c>
      <c r="O227" t="s">
        <v>28</v>
      </c>
    </row>
    <row r="228" spans="2:16" x14ac:dyDescent="0.2">
      <c r="B228" t="s">
        <v>533</v>
      </c>
      <c r="C228" t="s">
        <v>26</v>
      </c>
      <c r="D228" t="s">
        <v>17</v>
      </c>
      <c r="E228" t="s">
        <v>18</v>
      </c>
      <c r="F228" t="s">
        <v>18</v>
      </c>
      <c r="G228" t="s">
        <v>18</v>
      </c>
      <c r="H228" t="s">
        <v>27</v>
      </c>
      <c r="J228" t="s">
        <v>40</v>
      </c>
      <c r="L228" t="s">
        <v>33</v>
      </c>
      <c r="M228" t="s">
        <v>17</v>
      </c>
      <c r="N228" t="s">
        <v>34</v>
      </c>
      <c r="O228" t="s">
        <v>17</v>
      </c>
      <c r="P228" t="s">
        <v>534</v>
      </c>
    </row>
    <row r="229" spans="2:16" x14ac:dyDescent="0.2">
      <c r="B229" t="s">
        <v>154</v>
      </c>
      <c r="C229" t="s">
        <v>26</v>
      </c>
      <c r="D229" t="s">
        <v>17</v>
      </c>
      <c r="E229" t="s">
        <v>18</v>
      </c>
      <c r="F229" t="s">
        <v>18</v>
      </c>
      <c r="H229" t="s">
        <v>27</v>
      </c>
      <c r="J229" t="s">
        <v>40</v>
      </c>
      <c r="L229" t="s">
        <v>22</v>
      </c>
      <c r="M229" t="s">
        <v>17</v>
      </c>
      <c r="N229" t="s">
        <v>34</v>
      </c>
      <c r="O229" t="s">
        <v>28</v>
      </c>
    </row>
    <row r="230" spans="2:16" x14ac:dyDescent="0.2">
      <c r="B230" t="s">
        <v>212</v>
      </c>
      <c r="C230" t="s">
        <v>26</v>
      </c>
      <c r="D230" t="s">
        <v>17</v>
      </c>
      <c r="E230" t="s">
        <v>18</v>
      </c>
      <c r="F230" t="s">
        <v>18</v>
      </c>
      <c r="H230" t="s">
        <v>27</v>
      </c>
      <c r="J230" t="s">
        <v>40</v>
      </c>
      <c r="L230" t="s">
        <v>33</v>
      </c>
      <c r="M230" t="s">
        <v>17</v>
      </c>
      <c r="N230" t="s">
        <v>67</v>
      </c>
      <c r="O230" t="s">
        <v>17</v>
      </c>
    </row>
    <row r="231" spans="2:16" x14ac:dyDescent="0.2">
      <c r="B231" t="s">
        <v>104</v>
      </c>
      <c r="C231" t="s">
        <v>26</v>
      </c>
      <c r="D231" t="s">
        <v>17</v>
      </c>
      <c r="E231" t="s">
        <v>18</v>
      </c>
      <c r="F231" t="s">
        <v>18</v>
      </c>
      <c r="G231" t="s">
        <v>18</v>
      </c>
      <c r="H231" t="s">
        <v>27</v>
      </c>
      <c r="J231" t="s">
        <v>17</v>
      </c>
      <c r="K231" t="s">
        <v>32</v>
      </c>
      <c r="L231" t="s">
        <v>105</v>
      </c>
      <c r="M231" t="s">
        <v>17</v>
      </c>
      <c r="N231" t="s">
        <v>41</v>
      </c>
      <c r="O231" t="s">
        <v>17</v>
      </c>
    </row>
    <row r="232" spans="2:16" x14ac:dyDescent="0.2">
      <c r="B232" t="s">
        <v>392</v>
      </c>
      <c r="C232" t="s">
        <v>26</v>
      </c>
      <c r="D232" t="s">
        <v>17</v>
      </c>
      <c r="E232" t="s">
        <v>18</v>
      </c>
      <c r="F232" t="s">
        <v>18</v>
      </c>
      <c r="G232" t="s">
        <v>18</v>
      </c>
      <c r="H232" t="s">
        <v>27</v>
      </c>
      <c r="J232" t="s">
        <v>17</v>
      </c>
      <c r="K232" t="s">
        <v>32</v>
      </c>
      <c r="L232" t="s">
        <v>33</v>
      </c>
      <c r="M232" t="s">
        <v>24</v>
      </c>
      <c r="N232" t="s">
        <v>58</v>
      </c>
      <c r="O232" t="s">
        <v>35</v>
      </c>
    </row>
    <row r="233" spans="2:16" x14ac:dyDescent="0.2">
      <c r="B233" t="s">
        <v>218</v>
      </c>
      <c r="C233" t="s">
        <v>26</v>
      </c>
      <c r="D233" t="s">
        <v>17</v>
      </c>
      <c r="E233" t="s">
        <v>19</v>
      </c>
      <c r="F233" t="s">
        <v>19</v>
      </c>
      <c r="G233" t="s">
        <v>19</v>
      </c>
      <c r="H233" t="s">
        <v>17</v>
      </c>
      <c r="I233" t="s">
        <v>20</v>
      </c>
      <c r="J233" t="s">
        <v>17</v>
      </c>
      <c r="K233" t="s">
        <v>32</v>
      </c>
      <c r="L233" t="s">
        <v>74</v>
      </c>
      <c r="M233" t="s">
        <v>17</v>
      </c>
      <c r="N233" t="s">
        <v>23</v>
      </c>
      <c r="O233" t="s">
        <v>17</v>
      </c>
    </row>
    <row r="234" spans="2:16" x14ac:dyDescent="0.2">
      <c r="B234" t="s">
        <v>396</v>
      </c>
      <c r="C234" t="s">
        <v>26</v>
      </c>
      <c r="D234" t="s">
        <v>17</v>
      </c>
      <c r="E234" s="6" t="s">
        <v>116</v>
      </c>
      <c r="F234" t="s">
        <v>18</v>
      </c>
      <c r="G234" t="s">
        <v>19</v>
      </c>
      <c r="H234" t="s">
        <v>27</v>
      </c>
      <c r="J234" t="s">
        <v>17</v>
      </c>
      <c r="K234" t="s">
        <v>21</v>
      </c>
      <c r="L234" t="s">
        <v>49</v>
      </c>
      <c r="M234" t="s">
        <v>17</v>
      </c>
      <c r="N234" t="s">
        <v>23</v>
      </c>
      <c r="O234" t="s">
        <v>17</v>
      </c>
    </row>
    <row r="235" spans="2:16" x14ac:dyDescent="0.2">
      <c r="B235" t="s">
        <v>149</v>
      </c>
      <c r="C235" t="s">
        <v>26</v>
      </c>
      <c r="D235" t="s">
        <v>17</v>
      </c>
      <c r="E235" t="s">
        <v>18</v>
      </c>
      <c r="F235" t="s">
        <v>18</v>
      </c>
      <c r="G235" t="s">
        <v>19</v>
      </c>
      <c r="H235" t="s">
        <v>27</v>
      </c>
      <c r="J235" t="s">
        <v>17</v>
      </c>
      <c r="K235" t="s">
        <v>21</v>
      </c>
      <c r="L235" t="s">
        <v>55</v>
      </c>
      <c r="M235" t="s">
        <v>17</v>
      </c>
      <c r="N235" t="s">
        <v>132</v>
      </c>
      <c r="O235" t="s">
        <v>24</v>
      </c>
      <c r="P235" t="s">
        <v>150</v>
      </c>
    </row>
    <row r="236" spans="2:16" x14ac:dyDescent="0.2">
      <c r="B236" t="s">
        <v>129</v>
      </c>
      <c r="C236" t="s">
        <v>26</v>
      </c>
      <c r="D236" t="s">
        <v>17</v>
      </c>
      <c r="E236" t="s">
        <v>18</v>
      </c>
      <c r="F236" t="s">
        <v>18</v>
      </c>
      <c r="G236" t="s">
        <v>18</v>
      </c>
      <c r="H236" t="s">
        <v>27</v>
      </c>
      <c r="J236" t="s">
        <v>17</v>
      </c>
      <c r="K236" t="s">
        <v>54</v>
      </c>
      <c r="L236" t="s">
        <v>55</v>
      </c>
      <c r="M236" t="s">
        <v>17</v>
      </c>
      <c r="N236" t="s">
        <v>23</v>
      </c>
      <c r="O236" t="s">
        <v>24</v>
      </c>
    </row>
    <row r="237" spans="2:16" x14ac:dyDescent="0.2">
      <c r="B237" t="s">
        <v>329</v>
      </c>
      <c r="C237" t="s">
        <v>26</v>
      </c>
      <c r="D237" t="s">
        <v>17</v>
      </c>
      <c r="E237" t="s">
        <v>18</v>
      </c>
      <c r="F237" t="s">
        <v>18</v>
      </c>
      <c r="G237" t="s">
        <v>18</v>
      </c>
      <c r="H237" t="s">
        <v>27</v>
      </c>
      <c r="J237" t="s">
        <v>17</v>
      </c>
      <c r="K237" t="s">
        <v>54</v>
      </c>
      <c r="L237" t="s">
        <v>330</v>
      </c>
      <c r="M237" t="s">
        <v>17</v>
      </c>
      <c r="N237" t="s">
        <v>34</v>
      </c>
      <c r="O237" t="s">
        <v>24</v>
      </c>
    </row>
    <row r="238" spans="2:16" x14ac:dyDescent="0.2">
      <c r="B238" t="s">
        <v>369</v>
      </c>
      <c r="C238" t="s">
        <v>26</v>
      </c>
      <c r="D238" t="s">
        <v>17</v>
      </c>
      <c r="E238" t="s">
        <v>18</v>
      </c>
      <c r="F238" t="s">
        <v>328</v>
      </c>
      <c r="G238" t="s">
        <v>370</v>
      </c>
      <c r="H238" t="s">
        <v>27</v>
      </c>
      <c r="J238" t="s">
        <v>17</v>
      </c>
      <c r="K238" t="s">
        <v>20</v>
      </c>
      <c r="L238" t="s">
        <v>49</v>
      </c>
      <c r="M238" t="s">
        <v>17</v>
      </c>
      <c r="N238" t="s">
        <v>56</v>
      </c>
      <c r="O238" t="s">
        <v>24</v>
      </c>
    </row>
    <row r="239" spans="2:16" x14ac:dyDescent="0.2">
      <c r="B239" t="s">
        <v>25</v>
      </c>
      <c r="C239" t="s">
        <v>26</v>
      </c>
      <c r="D239" t="s">
        <v>17</v>
      </c>
      <c r="E239" t="s">
        <v>18</v>
      </c>
      <c r="F239" t="s">
        <v>18</v>
      </c>
      <c r="G239" t="s">
        <v>18</v>
      </c>
      <c r="H239" t="s">
        <v>27</v>
      </c>
      <c r="J239" t="s">
        <v>17</v>
      </c>
      <c r="K239" t="s">
        <v>20</v>
      </c>
      <c r="L239" t="s">
        <v>22</v>
      </c>
      <c r="M239" t="s">
        <v>17</v>
      </c>
      <c r="N239" t="s">
        <v>23</v>
      </c>
      <c r="O239" t="s">
        <v>28</v>
      </c>
    </row>
    <row r="240" spans="2:16" x14ac:dyDescent="0.2">
      <c r="B240" t="s">
        <v>423</v>
      </c>
      <c r="C240" t="s">
        <v>26</v>
      </c>
      <c r="D240" t="s">
        <v>17</v>
      </c>
      <c r="E240" s="6" t="s">
        <v>92</v>
      </c>
      <c r="F240" t="s">
        <v>424</v>
      </c>
      <c r="G240" t="s">
        <v>19</v>
      </c>
      <c r="H240" t="s">
        <v>27</v>
      </c>
      <c r="J240" t="s">
        <v>17</v>
      </c>
      <c r="K240" t="s">
        <v>20</v>
      </c>
      <c r="L240" t="s">
        <v>49</v>
      </c>
      <c r="M240" t="s">
        <v>17</v>
      </c>
      <c r="N240" t="s">
        <v>34</v>
      </c>
      <c r="O240" t="s">
        <v>17</v>
      </c>
      <c r="P240" t="s">
        <v>425</v>
      </c>
    </row>
    <row r="241" spans="2:16" x14ac:dyDescent="0.2">
      <c r="B241" t="s">
        <v>521</v>
      </c>
      <c r="C241" t="s">
        <v>26</v>
      </c>
      <c r="D241" t="s">
        <v>17</v>
      </c>
      <c r="E241" t="s">
        <v>19</v>
      </c>
      <c r="F241" t="s">
        <v>19</v>
      </c>
      <c r="G241" t="s">
        <v>19</v>
      </c>
      <c r="H241" t="s">
        <v>17</v>
      </c>
      <c r="I241" t="s">
        <v>20</v>
      </c>
      <c r="J241" t="s">
        <v>17</v>
      </c>
      <c r="K241" t="s">
        <v>20</v>
      </c>
      <c r="L241" t="s">
        <v>74</v>
      </c>
      <c r="M241" t="s">
        <v>17</v>
      </c>
      <c r="N241" t="s">
        <v>23</v>
      </c>
      <c r="O241" t="s">
        <v>17</v>
      </c>
    </row>
    <row r="243" spans="2:16" ht="21" x14ac:dyDescent="0.25">
      <c r="B243" s="13" t="s">
        <v>595</v>
      </c>
    </row>
    <row r="244" spans="2:16" x14ac:dyDescent="0.2">
      <c r="B244" t="s">
        <v>191</v>
      </c>
      <c r="C244" t="s">
        <v>184</v>
      </c>
      <c r="D244" t="s">
        <v>17</v>
      </c>
      <c r="E244" t="s">
        <v>19</v>
      </c>
      <c r="F244" t="s">
        <v>19</v>
      </c>
      <c r="G244" t="s">
        <v>19</v>
      </c>
      <c r="H244" t="s">
        <v>40</v>
      </c>
      <c r="J244" t="s">
        <v>31</v>
      </c>
      <c r="K244" t="s">
        <v>21</v>
      </c>
      <c r="L244" t="s">
        <v>192</v>
      </c>
      <c r="M244" t="s">
        <v>17</v>
      </c>
      <c r="N244" t="s">
        <v>23</v>
      </c>
      <c r="O244" t="s">
        <v>17</v>
      </c>
    </row>
    <row r="245" spans="2:16" x14ac:dyDescent="0.2">
      <c r="B245" t="s">
        <v>380</v>
      </c>
      <c r="C245" t="s">
        <v>16</v>
      </c>
      <c r="D245" t="s">
        <v>17</v>
      </c>
      <c r="E245" t="s">
        <v>19</v>
      </c>
      <c r="F245" t="s">
        <v>19</v>
      </c>
      <c r="G245" t="s">
        <v>19</v>
      </c>
      <c r="H245" t="s">
        <v>17</v>
      </c>
      <c r="I245" t="s">
        <v>54</v>
      </c>
      <c r="J245" t="s">
        <v>31</v>
      </c>
      <c r="K245" t="s">
        <v>54</v>
      </c>
      <c r="L245" t="s">
        <v>381</v>
      </c>
      <c r="M245" t="s">
        <v>17</v>
      </c>
      <c r="N245" t="s">
        <v>382</v>
      </c>
      <c r="O245" t="s">
        <v>17</v>
      </c>
    </row>
    <row r="246" spans="2:16" x14ac:dyDescent="0.2">
      <c r="B246" t="s">
        <v>407</v>
      </c>
      <c r="C246" t="s">
        <v>66</v>
      </c>
      <c r="D246" t="s">
        <v>17</v>
      </c>
      <c r="E246" t="s">
        <v>18</v>
      </c>
      <c r="F246" t="s">
        <v>19</v>
      </c>
      <c r="G246" t="s">
        <v>408</v>
      </c>
      <c r="H246" t="s">
        <v>27</v>
      </c>
      <c r="J246" t="s">
        <v>31</v>
      </c>
      <c r="L246" t="s">
        <v>22</v>
      </c>
      <c r="M246" t="s">
        <v>17</v>
      </c>
      <c r="N246" t="s">
        <v>41</v>
      </c>
      <c r="O246" t="s">
        <v>24</v>
      </c>
      <c r="P246" t="s">
        <v>409</v>
      </c>
    </row>
    <row r="247" spans="2:16" x14ac:dyDescent="0.2">
      <c r="B247" t="s">
        <v>397</v>
      </c>
      <c r="C247" t="s">
        <v>16</v>
      </c>
      <c r="D247" t="s">
        <v>17</v>
      </c>
      <c r="E247" t="s">
        <v>19</v>
      </c>
      <c r="F247" t="s">
        <v>19</v>
      </c>
      <c r="G247" t="s">
        <v>19</v>
      </c>
      <c r="H247" t="s">
        <v>40</v>
      </c>
      <c r="J247" t="s">
        <v>31</v>
      </c>
      <c r="L247" t="s">
        <v>22</v>
      </c>
      <c r="M247" t="s">
        <v>17</v>
      </c>
      <c r="N247" t="s">
        <v>41</v>
      </c>
      <c r="O247" t="s">
        <v>17</v>
      </c>
      <c r="P247" t="s">
        <v>398</v>
      </c>
    </row>
    <row r="248" spans="2:16" x14ac:dyDescent="0.2">
      <c r="B248" t="s">
        <v>436</v>
      </c>
      <c r="C248" t="s">
        <v>66</v>
      </c>
      <c r="D248" t="s">
        <v>17</v>
      </c>
      <c r="E248" t="s">
        <v>18</v>
      </c>
      <c r="F248" t="s">
        <v>18</v>
      </c>
      <c r="G248" t="s">
        <v>437</v>
      </c>
      <c r="H248" t="s">
        <v>17</v>
      </c>
      <c r="I248" t="s">
        <v>20</v>
      </c>
      <c r="J248" t="s">
        <v>46</v>
      </c>
      <c r="K248" t="s">
        <v>54</v>
      </c>
      <c r="L248" t="s">
        <v>61</v>
      </c>
      <c r="M248" t="s">
        <v>17</v>
      </c>
      <c r="N248" t="s">
        <v>34</v>
      </c>
      <c r="O248" t="s">
        <v>17</v>
      </c>
      <c r="P248" t="s">
        <v>438</v>
      </c>
    </row>
    <row r="249" spans="2:16" x14ac:dyDescent="0.2">
      <c r="B249" t="s">
        <v>457</v>
      </c>
      <c r="C249" t="s">
        <v>184</v>
      </c>
      <c r="D249" t="s">
        <v>17</v>
      </c>
      <c r="E249" t="s">
        <v>19</v>
      </c>
      <c r="F249" t="s">
        <v>19</v>
      </c>
      <c r="G249" t="s">
        <v>458</v>
      </c>
      <c r="H249" t="s">
        <v>82</v>
      </c>
      <c r="J249" t="s">
        <v>46</v>
      </c>
      <c r="L249" t="s">
        <v>22</v>
      </c>
      <c r="M249" t="s">
        <v>17</v>
      </c>
      <c r="N249" t="s">
        <v>41</v>
      </c>
      <c r="O249" t="s">
        <v>17</v>
      </c>
    </row>
    <row r="250" spans="2:16" x14ac:dyDescent="0.2">
      <c r="B250" t="s">
        <v>368</v>
      </c>
      <c r="C250" t="s">
        <v>66</v>
      </c>
      <c r="D250" t="s">
        <v>17</v>
      </c>
      <c r="E250" t="s">
        <v>18</v>
      </c>
      <c r="F250" t="s">
        <v>18</v>
      </c>
      <c r="G250" t="s">
        <v>18</v>
      </c>
      <c r="H250" t="s">
        <v>82</v>
      </c>
      <c r="J250" t="s">
        <v>46</v>
      </c>
      <c r="L250" t="s">
        <v>121</v>
      </c>
      <c r="M250" t="s">
        <v>24</v>
      </c>
      <c r="N250" t="s">
        <v>41</v>
      </c>
      <c r="O250" t="s">
        <v>17</v>
      </c>
    </row>
    <row r="251" spans="2:16" x14ac:dyDescent="0.2">
      <c r="B251" t="s">
        <v>399</v>
      </c>
      <c r="C251" t="s">
        <v>184</v>
      </c>
      <c r="D251" t="s">
        <v>17</v>
      </c>
      <c r="E251" t="s">
        <v>19</v>
      </c>
      <c r="F251" t="s">
        <v>19</v>
      </c>
      <c r="G251" t="s">
        <v>19</v>
      </c>
      <c r="H251" t="s">
        <v>17</v>
      </c>
      <c r="I251" t="s">
        <v>54</v>
      </c>
      <c r="J251" t="s">
        <v>46</v>
      </c>
      <c r="L251" t="s">
        <v>22</v>
      </c>
      <c r="M251" t="s">
        <v>17</v>
      </c>
      <c r="N251" t="s">
        <v>41</v>
      </c>
      <c r="O251" t="s">
        <v>17</v>
      </c>
      <c r="P251" t="s">
        <v>400</v>
      </c>
    </row>
    <row r="252" spans="2:16" x14ac:dyDescent="0.2">
      <c r="B252" s="7" t="s">
        <v>508</v>
      </c>
      <c r="C252" t="s">
        <v>66</v>
      </c>
      <c r="D252" t="s">
        <v>17</v>
      </c>
      <c r="E252" s="6" t="s">
        <v>116</v>
      </c>
      <c r="F252" t="s">
        <v>19</v>
      </c>
      <c r="G252" t="s">
        <v>19</v>
      </c>
      <c r="H252" s="8" t="s">
        <v>27</v>
      </c>
      <c r="J252" s="8" t="s">
        <v>131</v>
      </c>
      <c r="L252" t="s">
        <v>74</v>
      </c>
      <c r="M252" t="s">
        <v>17</v>
      </c>
      <c r="N252" t="s">
        <v>23</v>
      </c>
      <c r="O252" t="s">
        <v>24</v>
      </c>
      <c r="P252" s="7" t="s">
        <v>509</v>
      </c>
    </row>
    <row r="253" spans="2:16" x14ac:dyDescent="0.2">
      <c r="B253" t="s">
        <v>550</v>
      </c>
      <c r="C253" t="s">
        <v>66</v>
      </c>
      <c r="D253" t="s">
        <v>17</v>
      </c>
      <c r="E253" t="s">
        <v>18</v>
      </c>
      <c r="F253" t="s">
        <v>551</v>
      </c>
      <c r="G253" t="s">
        <v>552</v>
      </c>
      <c r="H253" t="s">
        <v>17</v>
      </c>
      <c r="I253" t="s">
        <v>54</v>
      </c>
      <c r="J253" t="s">
        <v>40</v>
      </c>
      <c r="K253" t="s">
        <v>21</v>
      </c>
      <c r="L253" t="s">
        <v>33</v>
      </c>
      <c r="M253" t="s">
        <v>17</v>
      </c>
      <c r="N253" t="s">
        <v>23</v>
      </c>
      <c r="O253" t="s">
        <v>17</v>
      </c>
      <c r="P253" t="s">
        <v>553</v>
      </c>
    </row>
    <row r="254" spans="2:16" x14ac:dyDescent="0.2">
      <c r="B254" t="s">
        <v>87</v>
      </c>
      <c r="C254" t="s">
        <v>66</v>
      </c>
      <c r="D254" t="s">
        <v>17</v>
      </c>
      <c r="E254" t="s">
        <v>18</v>
      </c>
      <c r="F254" t="s">
        <v>18</v>
      </c>
      <c r="H254" t="s">
        <v>85</v>
      </c>
      <c r="J254" t="s">
        <v>40</v>
      </c>
      <c r="L254" t="s">
        <v>33</v>
      </c>
      <c r="M254" t="s">
        <v>24</v>
      </c>
      <c r="N254" t="s">
        <v>23</v>
      </c>
      <c r="O254" t="s">
        <v>35</v>
      </c>
    </row>
    <row r="255" spans="2:16" x14ac:dyDescent="0.2">
      <c r="B255" t="s">
        <v>410</v>
      </c>
      <c r="C255" t="s">
        <v>184</v>
      </c>
      <c r="D255" t="s">
        <v>17</v>
      </c>
      <c r="E255" t="s">
        <v>18</v>
      </c>
      <c r="F255" t="s">
        <v>19</v>
      </c>
      <c r="G255" t="s">
        <v>408</v>
      </c>
      <c r="H255" t="s">
        <v>27</v>
      </c>
      <c r="J255" t="s">
        <v>40</v>
      </c>
      <c r="L255" t="s">
        <v>22</v>
      </c>
      <c r="M255" t="s">
        <v>17</v>
      </c>
      <c r="N255" t="s">
        <v>34</v>
      </c>
      <c r="O255" t="s">
        <v>24</v>
      </c>
      <c r="P255" t="s">
        <v>411</v>
      </c>
    </row>
    <row r="256" spans="2:16" x14ac:dyDescent="0.2">
      <c r="B256" t="s">
        <v>280</v>
      </c>
      <c r="C256" t="s">
        <v>184</v>
      </c>
      <c r="D256" t="s">
        <v>17</v>
      </c>
      <c r="E256" t="s">
        <v>18</v>
      </c>
      <c r="F256" t="s">
        <v>18</v>
      </c>
      <c r="G256" t="s">
        <v>19</v>
      </c>
      <c r="H256" t="s">
        <v>27</v>
      </c>
      <c r="J256" t="s">
        <v>40</v>
      </c>
      <c r="L256" t="s">
        <v>33</v>
      </c>
      <c r="M256" t="s">
        <v>24</v>
      </c>
      <c r="N256" t="s">
        <v>41</v>
      </c>
      <c r="P256" t="s">
        <v>281</v>
      </c>
    </row>
    <row r="257" spans="2:16" x14ac:dyDescent="0.2">
      <c r="B257" t="s">
        <v>183</v>
      </c>
      <c r="C257" t="s">
        <v>184</v>
      </c>
      <c r="D257" t="s">
        <v>17</v>
      </c>
      <c r="E257" t="s">
        <v>18</v>
      </c>
      <c r="F257" t="s">
        <v>18</v>
      </c>
      <c r="H257" t="s">
        <v>27</v>
      </c>
      <c r="J257" t="s">
        <v>40</v>
      </c>
      <c r="L257" t="s">
        <v>33</v>
      </c>
      <c r="M257" t="s">
        <v>24</v>
      </c>
      <c r="N257" t="s">
        <v>56</v>
      </c>
      <c r="O257" t="s">
        <v>24</v>
      </c>
    </row>
    <row r="258" spans="2:16" x14ac:dyDescent="0.2">
      <c r="B258" t="s">
        <v>481</v>
      </c>
      <c r="C258" t="s">
        <v>66</v>
      </c>
      <c r="D258" t="s">
        <v>17</v>
      </c>
      <c r="E258" t="s">
        <v>19</v>
      </c>
      <c r="F258" t="s">
        <v>19</v>
      </c>
      <c r="G258" t="s">
        <v>19</v>
      </c>
      <c r="H258" t="s">
        <v>27</v>
      </c>
      <c r="J258" t="s">
        <v>40</v>
      </c>
      <c r="L258" t="s">
        <v>33</v>
      </c>
      <c r="M258" t="s">
        <v>17</v>
      </c>
      <c r="N258" t="s">
        <v>23</v>
      </c>
      <c r="O258" t="s">
        <v>17</v>
      </c>
    </row>
    <row r="259" spans="2:16" x14ac:dyDescent="0.2">
      <c r="B259" t="s">
        <v>412</v>
      </c>
      <c r="C259" t="s">
        <v>184</v>
      </c>
      <c r="D259" t="s">
        <v>17</v>
      </c>
      <c r="E259" t="s">
        <v>19</v>
      </c>
      <c r="F259" t="s">
        <v>19</v>
      </c>
      <c r="G259" t="s">
        <v>413</v>
      </c>
      <c r="H259" t="s">
        <v>40</v>
      </c>
      <c r="J259" t="s">
        <v>40</v>
      </c>
      <c r="L259" t="s">
        <v>22</v>
      </c>
      <c r="M259" t="s">
        <v>17</v>
      </c>
      <c r="N259" t="s">
        <v>34</v>
      </c>
      <c r="O259" t="s">
        <v>24</v>
      </c>
      <c r="P259" t="s">
        <v>414</v>
      </c>
    </row>
    <row r="260" spans="2:16" x14ac:dyDescent="0.2">
      <c r="B260" t="s">
        <v>316</v>
      </c>
      <c r="C260" t="s">
        <v>16</v>
      </c>
      <c r="D260" t="s">
        <v>17</v>
      </c>
      <c r="E260" t="s">
        <v>18</v>
      </c>
      <c r="F260" t="s">
        <v>18</v>
      </c>
      <c r="G260" t="s">
        <v>317</v>
      </c>
      <c r="H260" t="s">
        <v>17</v>
      </c>
      <c r="I260" t="s">
        <v>21</v>
      </c>
      <c r="J260" t="s">
        <v>40</v>
      </c>
      <c r="L260" t="s">
        <v>49</v>
      </c>
      <c r="M260" t="s">
        <v>17</v>
      </c>
      <c r="N260" t="s">
        <v>318</v>
      </c>
      <c r="O260" t="s">
        <v>24</v>
      </c>
      <c r="P260" t="s">
        <v>319</v>
      </c>
    </row>
    <row r="261" spans="2:16" x14ac:dyDescent="0.2">
      <c r="B261" t="s">
        <v>224</v>
      </c>
      <c r="C261" t="s">
        <v>66</v>
      </c>
      <c r="D261" t="s">
        <v>17</v>
      </c>
      <c r="E261" t="s">
        <v>19</v>
      </c>
      <c r="F261" t="s">
        <v>19</v>
      </c>
      <c r="G261" t="s">
        <v>19</v>
      </c>
      <c r="H261" t="s">
        <v>27</v>
      </c>
      <c r="J261" t="s">
        <v>17</v>
      </c>
      <c r="K261" t="s">
        <v>32</v>
      </c>
      <c r="L261" t="s">
        <v>33</v>
      </c>
      <c r="M261" t="s">
        <v>24</v>
      </c>
      <c r="N261" t="s">
        <v>34</v>
      </c>
      <c r="O261" t="s">
        <v>17</v>
      </c>
    </row>
    <row r="262" spans="2:16" x14ac:dyDescent="0.2">
      <c r="B262" t="s">
        <v>290</v>
      </c>
      <c r="C262" t="s">
        <v>66</v>
      </c>
      <c r="D262" t="s">
        <v>17</v>
      </c>
      <c r="E262" t="s">
        <v>18</v>
      </c>
      <c r="F262" t="s">
        <v>18</v>
      </c>
      <c r="G262" t="s">
        <v>19</v>
      </c>
      <c r="H262" t="s">
        <v>27</v>
      </c>
      <c r="J262" t="s">
        <v>17</v>
      </c>
      <c r="K262" t="s">
        <v>32</v>
      </c>
      <c r="L262" t="s">
        <v>49</v>
      </c>
      <c r="M262" t="s">
        <v>17</v>
      </c>
      <c r="N262" t="s">
        <v>34</v>
      </c>
      <c r="O262" t="s">
        <v>24</v>
      </c>
    </row>
    <row r="263" spans="2:16" x14ac:dyDescent="0.2">
      <c r="B263" t="s">
        <v>65</v>
      </c>
      <c r="C263" t="s">
        <v>66</v>
      </c>
      <c r="D263" t="s">
        <v>17</v>
      </c>
      <c r="E263" t="s">
        <v>18</v>
      </c>
      <c r="F263" t="s">
        <v>18</v>
      </c>
      <c r="G263" t="s">
        <v>18</v>
      </c>
      <c r="H263" t="s">
        <v>27</v>
      </c>
      <c r="J263" t="s">
        <v>17</v>
      </c>
      <c r="K263" t="s">
        <v>32</v>
      </c>
      <c r="L263" t="s">
        <v>33</v>
      </c>
      <c r="M263" t="s">
        <v>24</v>
      </c>
      <c r="N263" t="s">
        <v>67</v>
      </c>
      <c r="P263" t="s">
        <v>68</v>
      </c>
    </row>
    <row r="264" spans="2:16" x14ac:dyDescent="0.2">
      <c r="B264" t="s">
        <v>111</v>
      </c>
      <c r="C264" t="s">
        <v>16</v>
      </c>
      <c r="D264" t="s">
        <v>17</v>
      </c>
      <c r="E264" t="s">
        <v>18</v>
      </c>
      <c r="G264" t="s">
        <v>18</v>
      </c>
      <c r="H264" t="s">
        <v>40</v>
      </c>
      <c r="J264" t="s">
        <v>17</v>
      </c>
      <c r="K264" t="s">
        <v>32</v>
      </c>
      <c r="L264" t="s">
        <v>22</v>
      </c>
      <c r="M264" t="s">
        <v>17</v>
      </c>
      <c r="N264" t="s">
        <v>67</v>
      </c>
      <c r="O264" t="s">
        <v>28</v>
      </c>
    </row>
    <row r="265" spans="2:16" x14ac:dyDescent="0.2">
      <c r="B265" t="s">
        <v>234</v>
      </c>
      <c r="C265" t="s">
        <v>66</v>
      </c>
      <c r="D265" t="s">
        <v>17</v>
      </c>
      <c r="E265" t="s">
        <v>235</v>
      </c>
      <c r="F265" t="s">
        <v>19</v>
      </c>
      <c r="G265" t="s">
        <v>19</v>
      </c>
      <c r="H265" t="s">
        <v>40</v>
      </c>
      <c r="J265" t="s">
        <v>17</v>
      </c>
      <c r="K265" t="s">
        <v>32</v>
      </c>
      <c r="L265" t="s">
        <v>78</v>
      </c>
      <c r="M265" t="s">
        <v>17</v>
      </c>
      <c r="N265" t="s">
        <v>34</v>
      </c>
      <c r="O265" t="s">
        <v>24</v>
      </c>
    </row>
    <row r="266" spans="2:16" x14ac:dyDescent="0.2">
      <c r="B266" t="s">
        <v>442</v>
      </c>
      <c r="C266" t="s">
        <v>16</v>
      </c>
      <c r="D266" t="s">
        <v>17</v>
      </c>
      <c r="E266" t="s">
        <v>19</v>
      </c>
      <c r="F266" t="s">
        <v>19</v>
      </c>
      <c r="G266" t="s">
        <v>19</v>
      </c>
      <c r="H266" t="s">
        <v>17</v>
      </c>
      <c r="I266" t="s">
        <v>32</v>
      </c>
      <c r="J266" t="s">
        <v>17</v>
      </c>
      <c r="K266" t="s">
        <v>32</v>
      </c>
      <c r="L266" t="s">
        <v>33</v>
      </c>
      <c r="M266" t="s">
        <v>17</v>
      </c>
      <c r="N266" t="s">
        <v>41</v>
      </c>
      <c r="O266" t="s">
        <v>17</v>
      </c>
      <c r="P266" t="s">
        <v>443</v>
      </c>
    </row>
    <row r="267" spans="2:16" x14ac:dyDescent="0.2">
      <c r="B267" t="s">
        <v>391</v>
      </c>
      <c r="C267" t="s">
        <v>66</v>
      </c>
      <c r="D267" t="s">
        <v>17</v>
      </c>
      <c r="E267" t="s">
        <v>18</v>
      </c>
      <c r="F267" t="s">
        <v>18</v>
      </c>
      <c r="G267" t="s">
        <v>18</v>
      </c>
      <c r="H267" t="s">
        <v>27</v>
      </c>
      <c r="J267" t="s">
        <v>17</v>
      </c>
      <c r="K267" t="s">
        <v>21</v>
      </c>
      <c r="L267" t="s">
        <v>339</v>
      </c>
      <c r="M267" t="s">
        <v>17</v>
      </c>
      <c r="N267" t="s">
        <v>58</v>
      </c>
      <c r="O267" t="s">
        <v>24</v>
      </c>
    </row>
    <row r="268" spans="2:16" x14ac:dyDescent="0.2">
      <c r="B268" t="s">
        <v>322</v>
      </c>
      <c r="C268" t="s">
        <v>66</v>
      </c>
      <c r="D268" t="s">
        <v>17</v>
      </c>
      <c r="E268" t="s">
        <v>18</v>
      </c>
      <c r="F268" t="s">
        <v>18</v>
      </c>
      <c r="G268" t="s">
        <v>18</v>
      </c>
      <c r="H268" t="s">
        <v>17</v>
      </c>
      <c r="I268" t="s">
        <v>32</v>
      </c>
      <c r="J268" t="s">
        <v>17</v>
      </c>
      <c r="K268" t="s">
        <v>21</v>
      </c>
      <c r="L268" t="s">
        <v>74</v>
      </c>
      <c r="M268" t="s">
        <v>24</v>
      </c>
      <c r="N268" t="s">
        <v>23</v>
      </c>
      <c r="O268" t="s">
        <v>17</v>
      </c>
    </row>
    <row r="269" spans="2:16" x14ac:dyDescent="0.2">
      <c r="B269" t="s">
        <v>498</v>
      </c>
      <c r="C269" t="s">
        <v>66</v>
      </c>
      <c r="D269" t="s">
        <v>17</v>
      </c>
      <c r="E269" t="s">
        <v>19</v>
      </c>
      <c r="F269" t="s">
        <v>19</v>
      </c>
      <c r="G269" t="s">
        <v>19</v>
      </c>
      <c r="H269" t="s">
        <v>17</v>
      </c>
      <c r="I269" t="s">
        <v>21</v>
      </c>
      <c r="J269" t="s">
        <v>17</v>
      </c>
      <c r="K269" t="s">
        <v>21</v>
      </c>
      <c r="L269" t="s">
        <v>339</v>
      </c>
      <c r="M269" t="s">
        <v>17</v>
      </c>
      <c r="N269" t="s">
        <v>41</v>
      </c>
      <c r="O269" t="s">
        <v>17</v>
      </c>
    </row>
    <row r="270" spans="2:16" x14ac:dyDescent="0.2">
      <c r="B270" t="s">
        <v>182</v>
      </c>
      <c r="C270" t="s">
        <v>66</v>
      </c>
      <c r="D270" t="s">
        <v>17</v>
      </c>
      <c r="E270" t="s">
        <v>18</v>
      </c>
      <c r="F270" t="s">
        <v>19</v>
      </c>
      <c r="G270" t="s">
        <v>19</v>
      </c>
      <c r="H270" t="s">
        <v>17</v>
      </c>
      <c r="I270" t="s">
        <v>54</v>
      </c>
      <c r="J270" t="s">
        <v>17</v>
      </c>
      <c r="K270" t="s">
        <v>21</v>
      </c>
      <c r="L270" t="s">
        <v>33</v>
      </c>
      <c r="M270" t="s">
        <v>17</v>
      </c>
      <c r="N270" t="s">
        <v>34</v>
      </c>
      <c r="O270" t="s">
        <v>28</v>
      </c>
    </row>
    <row r="271" spans="2:16" x14ac:dyDescent="0.2">
      <c r="B271" t="s">
        <v>15</v>
      </c>
      <c r="C271" t="s">
        <v>16</v>
      </c>
      <c r="D271" t="s">
        <v>17</v>
      </c>
      <c r="E271" t="s">
        <v>18</v>
      </c>
      <c r="F271" t="s">
        <v>19</v>
      </c>
      <c r="G271" t="s">
        <v>18</v>
      </c>
      <c r="H271" t="s">
        <v>17</v>
      </c>
      <c r="I271" t="s">
        <v>20</v>
      </c>
      <c r="J271" t="s">
        <v>17</v>
      </c>
      <c r="K271" t="s">
        <v>21</v>
      </c>
      <c r="L271" t="s">
        <v>22</v>
      </c>
      <c r="M271" t="s">
        <v>17</v>
      </c>
      <c r="N271" t="s">
        <v>23</v>
      </c>
      <c r="O271" t="s">
        <v>24</v>
      </c>
    </row>
    <row r="272" spans="2:16" x14ac:dyDescent="0.2">
      <c r="B272" t="s">
        <v>172</v>
      </c>
      <c r="C272" t="s">
        <v>66</v>
      </c>
      <c r="D272" t="s">
        <v>17</v>
      </c>
      <c r="E272" t="s">
        <v>19</v>
      </c>
      <c r="F272" t="s">
        <v>173</v>
      </c>
      <c r="G272" t="s">
        <v>19</v>
      </c>
      <c r="H272" t="s">
        <v>40</v>
      </c>
      <c r="J272" t="s">
        <v>17</v>
      </c>
      <c r="K272" t="s">
        <v>54</v>
      </c>
      <c r="L272" t="s">
        <v>33</v>
      </c>
      <c r="M272" t="s">
        <v>17</v>
      </c>
      <c r="N272" t="s">
        <v>41</v>
      </c>
      <c r="O272" t="s">
        <v>24</v>
      </c>
      <c r="P272" t="s">
        <v>174</v>
      </c>
    </row>
    <row r="273" spans="2:16" x14ac:dyDescent="0.2">
      <c r="B273" t="s">
        <v>169</v>
      </c>
      <c r="C273" t="s">
        <v>16</v>
      </c>
      <c r="D273" t="s">
        <v>17</v>
      </c>
      <c r="E273" t="s">
        <v>19</v>
      </c>
      <c r="F273" t="s">
        <v>19</v>
      </c>
      <c r="G273" t="s">
        <v>19</v>
      </c>
      <c r="H273" t="s">
        <v>17</v>
      </c>
      <c r="I273" t="s">
        <v>54</v>
      </c>
      <c r="J273" t="s">
        <v>17</v>
      </c>
      <c r="K273" t="s">
        <v>54</v>
      </c>
      <c r="L273" t="s">
        <v>74</v>
      </c>
      <c r="M273" t="s">
        <v>17</v>
      </c>
      <c r="N273" t="s">
        <v>23</v>
      </c>
      <c r="O273" t="s">
        <v>17</v>
      </c>
    </row>
    <row r="274" spans="2:16" x14ac:dyDescent="0.2">
      <c r="B274" t="s">
        <v>416</v>
      </c>
      <c r="C274" t="s">
        <v>184</v>
      </c>
      <c r="D274" t="s">
        <v>17</v>
      </c>
      <c r="E274" t="s">
        <v>19</v>
      </c>
      <c r="F274" t="s">
        <v>19</v>
      </c>
      <c r="G274" t="s">
        <v>19</v>
      </c>
      <c r="H274" t="s">
        <v>17</v>
      </c>
      <c r="I274" t="s">
        <v>54</v>
      </c>
      <c r="J274" t="s">
        <v>17</v>
      </c>
      <c r="K274" t="s">
        <v>54</v>
      </c>
      <c r="L274" t="s">
        <v>22</v>
      </c>
      <c r="M274" t="s">
        <v>17</v>
      </c>
      <c r="N274" t="s">
        <v>34</v>
      </c>
      <c r="O274" t="s">
        <v>17</v>
      </c>
      <c r="P274" t="s">
        <v>417</v>
      </c>
    </row>
    <row r="275" spans="2:16" x14ac:dyDescent="0.2">
      <c r="B275" t="s">
        <v>428</v>
      </c>
      <c r="C275" t="s">
        <v>184</v>
      </c>
      <c r="D275" t="s">
        <v>17</v>
      </c>
      <c r="E275" t="s">
        <v>19</v>
      </c>
      <c r="F275" t="s">
        <v>19</v>
      </c>
      <c r="G275" t="s">
        <v>19</v>
      </c>
      <c r="H275" t="s">
        <v>17</v>
      </c>
      <c r="I275" t="s">
        <v>54</v>
      </c>
      <c r="J275" t="s">
        <v>17</v>
      </c>
      <c r="K275" t="s">
        <v>54</v>
      </c>
      <c r="L275" t="s">
        <v>95</v>
      </c>
      <c r="M275" t="s">
        <v>17</v>
      </c>
      <c r="N275" t="s">
        <v>41</v>
      </c>
      <c r="O275" t="s">
        <v>17</v>
      </c>
      <c r="P275" t="s">
        <v>429</v>
      </c>
    </row>
    <row r="277" spans="2:16" ht="21" x14ac:dyDescent="0.25">
      <c r="B277" s="13" t="s">
        <v>561</v>
      </c>
    </row>
    <row r="278" spans="2:16" x14ac:dyDescent="0.2">
      <c r="B278" t="s">
        <v>462</v>
      </c>
      <c r="C278" t="s">
        <v>324</v>
      </c>
      <c r="D278" t="s">
        <v>17</v>
      </c>
      <c r="E278" t="s">
        <v>18</v>
      </c>
      <c r="F278" t="s">
        <v>18</v>
      </c>
      <c r="G278" t="s">
        <v>463</v>
      </c>
      <c r="H278" t="s">
        <v>27</v>
      </c>
      <c r="J278" t="s">
        <v>46</v>
      </c>
      <c r="L278" t="s">
        <v>63</v>
      </c>
      <c r="M278" t="s">
        <v>17</v>
      </c>
      <c r="N278" t="s">
        <v>41</v>
      </c>
      <c r="O278" t="s">
        <v>17</v>
      </c>
    </row>
    <row r="279" spans="2:16" x14ac:dyDescent="0.2">
      <c r="B279" t="s">
        <v>343</v>
      </c>
      <c r="C279" t="s">
        <v>324</v>
      </c>
      <c r="D279" t="s">
        <v>17</v>
      </c>
      <c r="E279" t="s">
        <v>18</v>
      </c>
      <c r="F279" t="s">
        <v>107</v>
      </c>
      <c r="G279" t="s">
        <v>173</v>
      </c>
      <c r="H279" t="s">
        <v>27</v>
      </c>
      <c r="J279" t="s">
        <v>40</v>
      </c>
      <c r="L279" t="s">
        <v>121</v>
      </c>
      <c r="M279" t="s">
        <v>17</v>
      </c>
      <c r="N279" t="s">
        <v>67</v>
      </c>
      <c r="O279" t="s">
        <v>28</v>
      </c>
    </row>
    <row r="280" spans="2:16" x14ac:dyDescent="0.2">
      <c r="B280" t="s">
        <v>471</v>
      </c>
      <c r="C280" t="s">
        <v>324</v>
      </c>
      <c r="D280" t="s">
        <v>17</v>
      </c>
      <c r="E280" t="s">
        <v>18</v>
      </c>
      <c r="F280" t="s">
        <v>18</v>
      </c>
      <c r="G280" t="s">
        <v>472</v>
      </c>
      <c r="H280" t="s">
        <v>27</v>
      </c>
      <c r="J280" t="s">
        <v>40</v>
      </c>
      <c r="L280" t="s">
        <v>74</v>
      </c>
      <c r="M280" t="s">
        <v>17</v>
      </c>
      <c r="N280" t="s">
        <v>67</v>
      </c>
      <c r="O280" t="s">
        <v>17</v>
      </c>
    </row>
    <row r="281" spans="2:16" x14ac:dyDescent="0.2">
      <c r="B281" t="s">
        <v>493</v>
      </c>
      <c r="C281" t="s">
        <v>324</v>
      </c>
      <c r="D281" t="s">
        <v>17</v>
      </c>
      <c r="E281" t="s">
        <v>18</v>
      </c>
      <c r="F281" t="s">
        <v>18</v>
      </c>
      <c r="G281" t="s">
        <v>18</v>
      </c>
      <c r="H281" t="s">
        <v>27</v>
      </c>
      <c r="J281" t="s">
        <v>40</v>
      </c>
      <c r="L281" t="s">
        <v>33</v>
      </c>
      <c r="M281" t="s">
        <v>24</v>
      </c>
      <c r="N281" t="s">
        <v>34</v>
      </c>
      <c r="O281" t="s">
        <v>35</v>
      </c>
    </row>
    <row r="282" spans="2:16" x14ac:dyDescent="0.2">
      <c r="B282" t="s">
        <v>473</v>
      </c>
      <c r="C282" t="s">
        <v>324</v>
      </c>
      <c r="D282" t="s">
        <v>17</v>
      </c>
      <c r="E282" t="s">
        <v>18</v>
      </c>
      <c r="F282" t="s">
        <v>18</v>
      </c>
      <c r="H282" t="s">
        <v>27</v>
      </c>
      <c r="J282" t="s">
        <v>40</v>
      </c>
      <c r="L282" t="s">
        <v>74</v>
      </c>
      <c r="M282" t="s">
        <v>17</v>
      </c>
      <c r="N282" t="s">
        <v>34</v>
      </c>
      <c r="O282" t="s">
        <v>24</v>
      </c>
    </row>
    <row r="283" spans="2:16" x14ac:dyDescent="0.2">
      <c r="B283" t="s">
        <v>468</v>
      </c>
      <c r="C283" t="s">
        <v>324</v>
      </c>
      <c r="D283" t="s">
        <v>17</v>
      </c>
      <c r="E283" t="s">
        <v>18</v>
      </c>
      <c r="F283" t="s">
        <v>18</v>
      </c>
      <c r="G283" t="s">
        <v>18</v>
      </c>
      <c r="H283" t="s">
        <v>27</v>
      </c>
      <c r="J283" t="s">
        <v>17</v>
      </c>
      <c r="K283" t="s">
        <v>21</v>
      </c>
      <c r="L283" t="s">
        <v>469</v>
      </c>
      <c r="M283" t="s">
        <v>17</v>
      </c>
      <c r="N283" t="s">
        <v>34</v>
      </c>
      <c r="O283" t="s">
        <v>17</v>
      </c>
      <c r="P283" t="s">
        <v>470</v>
      </c>
    </row>
    <row r="284" spans="2:16" x14ac:dyDescent="0.2">
      <c r="B284" t="s">
        <v>464</v>
      </c>
      <c r="C284" t="s">
        <v>324</v>
      </c>
      <c r="D284" t="s">
        <v>17</v>
      </c>
      <c r="E284" t="s">
        <v>465</v>
      </c>
      <c r="F284" t="s">
        <v>466</v>
      </c>
      <c r="G284" t="s">
        <v>467</v>
      </c>
      <c r="H284" t="s">
        <v>27</v>
      </c>
      <c r="J284" t="s">
        <v>17</v>
      </c>
      <c r="K284" t="s">
        <v>54</v>
      </c>
      <c r="L284" t="s">
        <v>49</v>
      </c>
      <c r="M284" t="s">
        <v>17</v>
      </c>
      <c r="N284" t="s">
        <v>67</v>
      </c>
      <c r="O284" t="s">
        <v>24</v>
      </c>
    </row>
    <row r="285" spans="2:16" x14ac:dyDescent="0.2">
      <c r="B285" t="s">
        <v>490</v>
      </c>
      <c r="C285" t="s">
        <v>324</v>
      </c>
      <c r="D285" t="s">
        <v>17</v>
      </c>
      <c r="E285" t="s">
        <v>18</v>
      </c>
      <c r="F285" t="s">
        <v>18</v>
      </c>
      <c r="G285" t="s">
        <v>18</v>
      </c>
      <c r="H285" t="s">
        <v>27</v>
      </c>
      <c r="J285" t="s">
        <v>17</v>
      </c>
      <c r="K285" t="s">
        <v>20</v>
      </c>
      <c r="L285" t="s">
        <v>93</v>
      </c>
      <c r="M285" t="s">
        <v>17</v>
      </c>
      <c r="N285" t="s">
        <v>56</v>
      </c>
      <c r="O285" t="s">
        <v>17</v>
      </c>
    </row>
    <row r="287" spans="2:16" ht="21" x14ac:dyDescent="0.25">
      <c r="B287" s="13" t="s">
        <v>619</v>
      </c>
    </row>
    <row r="288" spans="2:16" x14ac:dyDescent="0.2">
      <c r="B288" s="10" t="s">
        <v>506</v>
      </c>
      <c r="C288" t="s">
        <v>171</v>
      </c>
      <c r="D288" t="s">
        <v>17</v>
      </c>
      <c r="E288" t="s">
        <v>19</v>
      </c>
      <c r="F288" t="s">
        <v>19</v>
      </c>
      <c r="G288" t="s">
        <v>19</v>
      </c>
      <c r="H288" t="s">
        <v>40</v>
      </c>
      <c r="J288" t="s">
        <v>131</v>
      </c>
      <c r="L288" t="s">
        <v>147</v>
      </c>
      <c r="M288" t="s">
        <v>24</v>
      </c>
      <c r="N288" t="s">
        <v>34</v>
      </c>
      <c r="O288" t="s">
        <v>35</v>
      </c>
      <c r="P288" t="s">
        <v>507</v>
      </c>
    </row>
    <row r="289" spans="2:15" x14ac:dyDescent="0.2">
      <c r="B289" t="s">
        <v>170</v>
      </c>
      <c r="C289" t="s">
        <v>171</v>
      </c>
      <c r="D289" t="s">
        <v>17</v>
      </c>
      <c r="E289" t="s">
        <v>19</v>
      </c>
      <c r="F289" t="s">
        <v>19</v>
      </c>
      <c r="G289" t="s">
        <v>19</v>
      </c>
      <c r="H289" t="s">
        <v>85</v>
      </c>
      <c r="J289" s="8" t="s">
        <v>17</v>
      </c>
      <c r="K289" t="s">
        <v>32</v>
      </c>
      <c r="L289" t="s">
        <v>33</v>
      </c>
      <c r="M289" t="s">
        <v>24</v>
      </c>
      <c r="N289" t="s">
        <v>41</v>
      </c>
      <c r="O289" t="s">
        <v>35</v>
      </c>
    </row>
    <row r="291" spans="2:15" x14ac:dyDescent="0.2">
      <c r="B291" t="s">
        <v>608</v>
      </c>
      <c r="C291" s="11" t="s">
        <v>610</v>
      </c>
      <c r="D291" s="11"/>
      <c r="E291" s="37"/>
      <c r="G291" s="11"/>
      <c r="I291" s="11"/>
      <c r="K291" s="11"/>
      <c r="L291" s="49"/>
      <c r="M291" s="51"/>
      <c r="N291" s="11"/>
    </row>
    <row r="292" spans="2:15" x14ac:dyDescent="0.2">
      <c r="D292" s="185" t="s">
        <v>614</v>
      </c>
      <c r="E292" s="185"/>
      <c r="F292" s="185" t="s">
        <v>615</v>
      </c>
      <c r="G292" s="185"/>
      <c r="H292" s="185" t="s">
        <v>616</v>
      </c>
      <c r="I292" s="185"/>
      <c r="J292" s="185" t="s">
        <v>617</v>
      </c>
      <c r="K292" s="185"/>
      <c r="L292" s="185" t="s">
        <v>618</v>
      </c>
      <c r="M292" s="185"/>
      <c r="N292" s="34"/>
    </row>
    <row r="293" spans="2:15" x14ac:dyDescent="0.2">
      <c r="C293" s="5" t="s">
        <v>17</v>
      </c>
      <c r="D293" s="4">
        <f t="shared" ref="D293:D298" si="0">E293/126</f>
        <v>0.49206349206349204</v>
      </c>
      <c r="E293" s="49">
        <v>62</v>
      </c>
      <c r="F293" s="4">
        <f t="shared" ref="F293:F298" si="1">G293/78</f>
        <v>0.48717948717948717</v>
      </c>
      <c r="G293" s="49">
        <v>38</v>
      </c>
      <c r="H293" s="4">
        <f t="shared" ref="H293:H298" si="2">I293/27</f>
        <v>0.40740740740740738</v>
      </c>
      <c r="I293" s="49">
        <v>11</v>
      </c>
      <c r="J293" s="4">
        <f t="shared" ref="J293:J298" si="3">K293/31</f>
        <v>0.4838709677419355</v>
      </c>
      <c r="K293" s="49">
        <v>15</v>
      </c>
      <c r="L293" s="52">
        <f>M293/8</f>
        <v>0.375</v>
      </c>
      <c r="M293" s="49">
        <v>3</v>
      </c>
      <c r="N293">
        <f>SUM(E293+G293+I293+K293+M293)</f>
        <v>129</v>
      </c>
    </row>
    <row r="294" spans="2:15" x14ac:dyDescent="0.2">
      <c r="C294" s="5" t="s">
        <v>31</v>
      </c>
      <c r="D294" s="4">
        <f t="shared" si="0"/>
        <v>5.5555555555555552E-2</v>
      </c>
      <c r="E294" s="49">
        <v>7</v>
      </c>
      <c r="F294" s="4">
        <f t="shared" si="1"/>
        <v>7.6923076923076927E-2</v>
      </c>
      <c r="G294" s="49">
        <v>6</v>
      </c>
      <c r="H294" s="4">
        <f t="shared" si="2"/>
        <v>0.14814814814814814</v>
      </c>
      <c r="I294" s="49">
        <v>4</v>
      </c>
      <c r="J294" s="4">
        <f t="shared" si="3"/>
        <v>0.12903225806451613</v>
      </c>
      <c r="K294" s="49">
        <v>4</v>
      </c>
      <c r="L294" s="52">
        <f t="shared" ref="L294:L298" si="4">M294/8</f>
        <v>0</v>
      </c>
      <c r="M294" s="49">
        <v>0</v>
      </c>
    </row>
    <row r="295" spans="2:15" x14ac:dyDescent="0.2">
      <c r="C295" s="5" t="s">
        <v>46</v>
      </c>
      <c r="D295" s="4">
        <f t="shared" si="0"/>
        <v>0.12698412698412698</v>
      </c>
      <c r="E295" s="49">
        <v>16</v>
      </c>
      <c r="F295" s="4">
        <f t="shared" si="1"/>
        <v>0.11538461538461539</v>
      </c>
      <c r="G295" s="49">
        <v>9</v>
      </c>
      <c r="H295" s="4">
        <f t="shared" si="2"/>
        <v>0.22222222222222221</v>
      </c>
      <c r="I295" s="49">
        <v>6</v>
      </c>
      <c r="J295" s="4">
        <f t="shared" si="3"/>
        <v>0.12903225806451613</v>
      </c>
      <c r="K295" s="49">
        <v>4</v>
      </c>
      <c r="L295" s="52">
        <f t="shared" si="4"/>
        <v>0.125</v>
      </c>
      <c r="M295" s="49">
        <v>1</v>
      </c>
    </row>
    <row r="296" spans="2:15" x14ac:dyDescent="0.2">
      <c r="C296" s="29" t="s">
        <v>40</v>
      </c>
      <c r="D296" s="4">
        <f t="shared" si="0"/>
        <v>0.32539682539682541</v>
      </c>
      <c r="E296" s="49">
        <v>41</v>
      </c>
      <c r="F296" s="4">
        <f t="shared" si="1"/>
        <v>0.32051282051282054</v>
      </c>
      <c r="G296" s="49">
        <v>25</v>
      </c>
      <c r="H296" s="4">
        <f t="shared" si="2"/>
        <v>0.22222222222222221</v>
      </c>
      <c r="I296" s="49">
        <v>6</v>
      </c>
      <c r="J296" s="4">
        <f t="shared" si="3"/>
        <v>0.25806451612903225</v>
      </c>
      <c r="K296" s="49">
        <v>8</v>
      </c>
      <c r="L296" s="52">
        <f t="shared" si="4"/>
        <v>0.5</v>
      </c>
      <c r="M296" s="49">
        <v>4</v>
      </c>
    </row>
    <row r="297" spans="2:15" x14ac:dyDescent="0.2">
      <c r="C297" s="29" t="s">
        <v>131</v>
      </c>
      <c r="D297" s="4">
        <f t="shared" si="0"/>
        <v>0</v>
      </c>
      <c r="E297" s="49">
        <v>0</v>
      </c>
      <c r="F297" s="4">
        <f t="shared" si="1"/>
        <v>0</v>
      </c>
      <c r="G297" s="49">
        <v>0</v>
      </c>
      <c r="H297" s="4">
        <f t="shared" si="2"/>
        <v>0</v>
      </c>
      <c r="I297" s="49">
        <v>0</v>
      </c>
      <c r="J297" s="4">
        <f t="shared" si="3"/>
        <v>0</v>
      </c>
      <c r="K297" s="49">
        <v>0</v>
      </c>
      <c r="L297" s="52">
        <f t="shared" si="4"/>
        <v>0</v>
      </c>
      <c r="M297" s="49">
        <v>0</v>
      </c>
    </row>
    <row r="298" spans="2:15" x14ac:dyDescent="0.2">
      <c r="C298" s="5" t="s">
        <v>573</v>
      </c>
      <c r="D298" s="4">
        <f t="shared" si="0"/>
        <v>1</v>
      </c>
      <c r="E298" s="49">
        <f>SUM(E293:E297)</f>
        <v>126</v>
      </c>
      <c r="F298" s="4">
        <f t="shared" si="1"/>
        <v>1</v>
      </c>
      <c r="G298" s="49">
        <f>SUM(G293:G297)</f>
        <v>78</v>
      </c>
      <c r="H298" s="4">
        <f t="shared" si="2"/>
        <v>1</v>
      </c>
      <c r="I298" s="49">
        <f>SUM(I293:I297)</f>
        <v>27</v>
      </c>
      <c r="J298" s="4">
        <f t="shared" si="3"/>
        <v>1</v>
      </c>
      <c r="K298" s="49">
        <f>SUM(K293:K297)</f>
        <v>31</v>
      </c>
      <c r="L298" s="52">
        <f t="shared" si="4"/>
        <v>1</v>
      </c>
      <c r="M298" s="49">
        <v>8</v>
      </c>
    </row>
    <row r="299" spans="2:15" ht="19" x14ac:dyDescent="0.25">
      <c r="E299" s="5"/>
      <c r="F299" s="4"/>
      <c r="K299" s="49" t="s">
        <v>573</v>
      </c>
      <c r="L299" s="5"/>
      <c r="M299" s="49">
        <f>SUM(E298+G298+I298+K298+M298)</f>
        <v>270</v>
      </c>
      <c r="N299" s="12"/>
    </row>
    <row r="300" spans="2:15" x14ac:dyDescent="0.2">
      <c r="B300" t="s">
        <v>613</v>
      </c>
      <c r="C300" s="11" t="s">
        <v>612</v>
      </c>
      <c r="D300" s="11"/>
      <c r="E300" s="37"/>
      <c r="G300" s="11"/>
      <c r="I300" s="11"/>
      <c r="K300" s="11"/>
      <c r="L300" s="49"/>
      <c r="M300" s="51"/>
      <c r="N300" s="11"/>
    </row>
    <row r="301" spans="2:15" x14ac:dyDescent="0.2">
      <c r="D301" s="185" t="s">
        <v>614</v>
      </c>
      <c r="E301" s="185"/>
      <c r="F301" s="185" t="s">
        <v>615</v>
      </c>
      <c r="G301" s="185"/>
      <c r="H301" s="185" t="s">
        <v>616</v>
      </c>
      <c r="I301" s="185"/>
      <c r="J301" s="185" t="s">
        <v>617</v>
      </c>
      <c r="K301" s="185"/>
      <c r="L301" s="185" t="s">
        <v>618</v>
      </c>
      <c r="M301" s="185"/>
      <c r="N301" s="34"/>
    </row>
    <row r="302" spans="2:15" x14ac:dyDescent="0.2">
      <c r="C302" s="50" t="s">
        <v>32</v>
      </c>
      <c r="D302" s="4">
        <f>E302/62</f>
        <v>0.43548387096774194</v>
      </c>
      <c r="E302" s="49">
        <v>27</v>
      </c>
      <c r="F302" s="4">
        <f>G302/38</f>
        <v>0.36842105263157893</v>
      </c>
      <c r="G302" s="49">
        <v>14</v>
      </c>
      <c r="H302" s="4">
        <f>I302/11</f>
        <v>0.27272727272727271</v>
      </c>
      <c r="I302" s="49">
        <v>3</v>
      </c>
      <c r="J302" s="4">
        <f>K302/15</f>
        <v>0.4</v>
      </c>
      <c r="K302" s="49">
        <v>6</v>
      </c>
      <c r="L302" s="52">
        <f>M302/4</f>
        <v>0.25</v>
      </c>
      <c r="M302" s="49">
        <v>1</v>
      </c>
    </row>
    <row r="303" spans="2:15" x14ac:dyDescent="0.2">
      <c r="C303" s="50" t="s">
        <v>20</v>
      </c>
      <c r="D303" s="4">
        <f>E303/62</f>
        <v>0.25806451612903225</v>
      </c>
      <c r="E303" s="49">
        <v>16</v>
      </c>
      <c r="F303" s="4">
        <f>G303/38</f>
        <v>0.15789473684210525</v>
      </c>
      <c r="G303" s="49">
        <v>6</v>
      </c>
      <c r="H303" s="4">
        <f>I303/11</f>
        <v>0.36363636363636365</v>
      </c>
      <c r="I303" s="49">
        <v>4</v>
      </c>
      <c r="J303" s="4">
        <f>K303/15</f>
        <v>0</v>
      </c>
      <c r="K303" s="49">
        <v>0</v>
      </c>
      <c r="L303" s="52">
        <f t="shared" ref="L303:L305" si="5">M303/4</f>
        <v>0.25</v>
      </c>
      <c r="M303" s="49">
        <v>1</v>
      </c>
    </row>
    <row r="304" spans="2:15" x14ac:dyDescent="0.2">
      <c r="C304" s="50" t="s">
        <v>54</v>
      </c>
      <c r="D304" s="4">
        <f>E304/62</f>
        <v>0.12903225806451613</v>
      </c>
      <c r="E304" s="49">
        <v>8</v>
      </c>
      <c r="F304" s="4">
        <f>G304/38</f>
        <v>0.23684210526315788</v>
      </c>
      <c r="G304" s="49">
        <v>9</v>
      </c>
      <c r="H304" s="4">
        <f>I304/11</f>
        <v>0.18181818181818182</v>
      </c>
      <c r="I304" s="49">
        <v>2</v>
      </c>
      <c r="J304" s="4">
        <f>K304/15</f>
        <v>0.26666666666666666</v>
      </c>
      <c r="K304" s="49">
        <v>4</v>
      </c>
      <c r="L304" s="52">
        <f t="shared" si="5"/>
        <v>0</v>
      </c>
      <c r="M304" s="49">
        <v>0</v>
      </c>
    </row>
    <row r="305" spans="2:15" x14ac:dyDescent="0.2">
      <c r="C305" s="50" t="s">
        <v>21</v>
      </c>
      <c r="D305" s="4">
        <f>E305/62</f>
        <v>0.17741935483870969</v>
      </c>
      <c r="E305" s="49">
        <v>11</v>
      </c>
      <c r="F305" s="4">
        <f>G305/38</f>
        <v>0.23684210526315788</v>
      </c>
      <c r="G305" s="49">
        <v>9</v>
      </c>
      <c r="H305" s="4">
        <f>I305/11</f>
        <v>0.18181818181818182</v>
      </c>
      <c r="I305" s="49">
        <v>2</v>
      </c>
      <c r="J305" s="4">
        <f>K305/15</f>
        <v>0.33333333333333331</v>
      </c>
      <c r="K305" s="49">
        <v>5</v>
      </c>
      <c r="L305" s="52">
        <f t="shared" si="5"/>
        <v>0.25</v>
      </c>
      <c r="M305" s="49">
        <v>1</v>
      </c>
    </row>
    <row r="306" spans="2:15" x14ac:dyDescent="0.2">
      <c r="C306" s="5" t="s">
        <v>573</v>
      </c>
      <c r="D306" s="4">
        <f>E306/62</f>
        <v>1</v>
      </c>
      <c r="E306" s="49">
        <f>SUM(E301:E305)</f>
        <v>62</v>
      </c>
      <c r="F306" s="4">
        <f>G306/38</f>
        <v>1</v>
      </c>
      <c r="G306" s="49">
        <f t="shared" ref="G306" si="6">SUM(G301:G305)</f>
        <v>38</v>
      </c>
      <c r="H306" s="4">
        <f>I306/11</f>
        <v>1</v>
      </c>
      <c r="I306" s="49">
        <f>SUM(I301:I305)</f>
        <v>11</v>
      </c>
      <c r="J306" s="4">
        <f>K306/15</f>
        <v>1</v>
      </c>
      <c r="K306" s="49">
        <f t="shared" ref="K306" si="7">SUM(K301:K305)</f>
        <v>15</v>
      </c>
      <c r="L306" s="52">
        <f>M306/3</f>
        <v>1</v>
      </c>
      <c r="M306" s="49">
        <f t="shared" ref="M306" si="8">SUM(M301:M305)</f>
        <v>3</v>
      </c>
    </row>
    <row r="307" spans="2:15" x14ac:dyDescent="0.2">
      <c r="D307" s="4"/>
      <c r="E307" s="49"/>
      <c r="F307" s="4"/>
      <c r="G307" s="49"/>
      <c r="H307" s="4"/>
      <c r="I307" s="49"/>
      <c r="J307" s="4"/>
      <c r="K307" s="49" t="s">
        <v>573</v>
      </c>
      <c r="L307" s="5"/>
      <c r="M307" s="49">
        <f>SUM(E306+G306+I306+K306+M306)</f>
        <v>129</v>
      </c>
    </row>
    <row r="308" spans="2:15" x14ac:dyDescent="0.2">
      <c r="D308" s="4"/>
    </row>
    <row r="309" spans="2:15" x14ac:dyDescent="0.2">
      <c r="B309" t="s">
        <v>594</v>
      </c>
      <c r="C309" s="11" t="s">
        <v>609</v>
      </c>
      <c r="D309" s="11"/>
      <c r="J309" s="37"/>
      <c r="K309" s="11"/>
      <c r="L309" s="11"/>
      <c r="M309" s="11"/>
      <c r="N309" s="11"/>
      <c r="O309" s="11"/>
    </row>
    <row r="310" spans="2:15" x14ac:dyDescent="0.2">
      <c r="D310" s="186" t="s">
        <v>614</v>
      </c>
      <c r="E310" s="186"/>
      <c r="F310" s="186" t="s">
        <v>615</v>
      </c>
      <c r="G310" s="186"/>
      <c r="H310" s="186" t="s">
        <v>616</v>
      </c>
      <c r="I310" s="186"/>
      <c r="J310" s="186" t="s">
        <v>617</v>
      </c>
      <c r="K310" s="186"/>
      <c r="L310" s="186" t="s">
        <v>618</v>
      </c>
      <c r="M310" s="186"/>
      <c r="N310" s="34"/>
    </row>
    <row r="311" spans="2:15" x14ac:dyDescent="0.2">
      <c r="C311" s="5" t="s">
        <v>17</v>
      </c>
      <c r="D311" s="4">
        <f t="shared" ref="D311:D316" si="9">E311/128</f>
        <v>0.234375</v>
      </c>
      <c r="E311" s="49">
        <v>30</v>
      </c>
      <c r="F311" s="4">
        <f t="shared" ref="F311:F316" si="10">G311/79</f>
        <v>2.5316455696202531E-2</v>
      </c>
      <c r="G311" s="49">
        <v>2</v>
      </c>
      <c r="H311" s="4">
        <f t="shared" ref="H311:H316" si="11">I311/27</f>
        <v>0.1111111111111111</v>
      </c>
      <c r="I311" s="49">
        <v>3</v>
      </c>
      <c r="J311" s="4">
        <f t="shared" ref="J311:J316" si="12">K311/31</f>
        <v>0.41935483870967744</v>
      </c>
      <c r="K311">
        <v>13</v>
      </c>
      <c r="L311" s="4">
        <f t="shared" ref="L311:L314" si="13">M311/10</f>
        <v>0</v>
      </c>
      <c r="M311" s="49">
        <v>0</v>
      </c>
      <c r="N311">
        <f>SUM(E311+G311+I311+K311+M311)</f>
        <v>48</v>
      </c>
    </row>
    <row r="312" spans="2:15" x14ac:dyDescent="0.2">
      <c r="C312" s="5" t="s">
        <v>82</v>
      </c>
      <c r="D312" s="4">
        <f t="shared" si="9"/>
        <v>3.90625E-2</v>
      </c>
      <c r="E312" s="49">
        <v>5</v>
      </c>
      <c r="F312" s="4">
        <f t="shared" si="10"/>
        <v>0</v>
      </c>
      <c r="G312" s="49">
        <v>0</v>
      </c>
      <c r="H312" s="4">
        <f t="shared" si="11"/>
        <v>3.7037037037037035E-2</v>
      </c>
      <c r="I312" s="49">
        <v>1</v>
      </c>
      <c r="J312" s="4">
        <f t="shared" si="12"/>
        <v>6.4516129032258063E-2</v>
      </c>
      <c r="K312" s="49">
        <v>2</v>
      </c>
      <c r="L312" s="4">
        <f t="shared" si="13"/>
        <v>0</v>
      </c>
      <c r="M312" s="49">
        <v>0</v>
      </c>
    </row>
    <row r="313" spans="2:15" x14ac:dyDescent="0.2">
      <c r="C313" s="5" t="s">
        <v>85</v>
      </c>
      <c r="D313" s="4">
        <f t="shared" si="9"/>
        <v>6.25E-2</v>
      </c>
      <c r="E313" s="49">
        <v>8</v>
      </c>
      <c r="F313" s="4">
        <f t="shared" si="10"/>
        <v>0</v>
      </c>
      <c r="G313" s="49">
        <v>0</v>
      </c>
      <c r="H313" s="4">
        <f t="shared" si="11"/>
        <v>0</v>
      </c>
      <c r="I313" s="49">
        <v>0</v>
      </c>
      <c r="J313" s="4">
        <f t="shared" si="12"/>
        <v>3.2258064516129031E-2</v>
      </c>
      <c r="K313" s="49">
        <v>1</v>
      </c>
      <c r="L313" s="4">
        <f t="shared" si="13"/>
        <v>0</v>
      </c>
      <c r="M313" s="49">
        <v>0</v>
      </c>
    </row>
    <row r="314" spans="2:15" x14ac:dyDescent="0.2">
      <c r="C314" s="29" t="s">
        <v>40</v>
      </c>
      <c r="D314" s="4">
        <f t="shared" si="9"/>
        <v>0.1171875</v>
      </c>
      <c r="E314" s="49">
        <v>15</v>
      </c>
      <c r="F314" s="4">
        <f t="shared" si="10"/>
        <v>0</v>
      </c>
      <c r="G314" s="49">
        <v>0</v>
      </c>
      <c r="H314" s="4">
        <f t="shared" si="11"/>
        <v>0</v>
      </c>
      <c r="I314" s="49">
        <v>0</v>
      </c>
      <c r="J314" s="4">
        <f t="shared" si="12"/>
        <v>0.19354838709677419</v>
      </c>
      <c r="K314" s="49">
        <v>6</v>
      </c>
      <c r="L314" s="4">
        <f t="shared" si="13"/>
        <v>0</v>
      </c>
      <c r="M314" s="49">
        <v>0</v>
      </c>
    </row>
    <row r="315" spans="2:15" x14ac:dyDescent="0.2">
      <c r="C315" s="29" t="s">
        <v>27</v>
      </c>
      <c r="D315" s="4">
        <f t="shared" si="9"/>
        <v>0.546875</v>
      </c>
      <c r="E315" s="49">
        <v>70</v>
      </c>
      <c r="F315" s="4">
        <f t="shared" si="10"/>
        <v>0.97468354430379744</v>
      </c>
      <c r="G315" s="49">
        <v>77</v>
      </c>
      <c r="H315" s="4">
        <f t="shared" si="11"/>
        <v>0.85185185185185186</v>
      </c>
      <c r="I315" s="49">
        <v>23</v>
      </c>
      <c r="J315" s="4">
        <f t="shared" si="12"/>
        <v>0.29032258064516131</v>
      </c>
      <c r="K315" s="49">
        <v>9</v>
      </c>
      <c r="L315" s="4">
        <f>M315/8</f>
        <v>1</v>
      </c>
      <c r="M315" s="49">
        <v>8</v>
      </c>
      <c r="N315">
        <f>SUM(E315+G315+I315+K315+M315)</f>
        <v>187</v>
      </c>
    </row>
    <row r="316" spans="2:15" x14ac:dyDescent="0.2">
      <c r="C316" s="5" t="s">
        <v>573</v>
      </c>
      <c r="D316" s="4">
        <f t="shared" si="9"/>
        <v>1</v>
      </c>
      <c r="E316" s="49">
        <f>SUM(E311:E315)</f>
        <v>128</v>
      </c>
      <c r="F316" s="4">
        <f t="shared" si="10"/>
        <v>1</v>
      </c>
      <c r="G316" s="49">
        <f>SUM(G311:G315)</f>
        <v>79</v>
      </c>
      <c r="H316" s="4">
        <f t="shared" si="11"/>
        <v>1</v>
      </c>
      <c r="I316" s="49">
        <f>SUM(I311:I315)</f>
        <v>27</v>
      </c>
      <c r="J316" s="4">
        <f t="shared" si="12"/>
        <v>1</v>
      </c>
      <c r="K316" s="49">
        <f>SUM(K311:K315)</f>
        <v>31</v>
      </c>
      <c r="L316" s="4">
        <f>M316/8</f>
        <v>1</v>
      </c>
      <c r="M316" s="49">
        <f t="shared" ref="M316" si="14">SUM(M311:M315)</f>
        <v>8</v>
      </c>
      <c r="N316" s="20"/>
    </row>
    <row r="317" spans="2:15" x14ac:dyDescent="0.2">
      <c r="E317" s="5"/>
      <c r="H317" s="4"/>
      <c r="K317" s="49" t="s">
        <v>573</v>
      </c>
      <c r="L317" s="49"/>
      <c r="M317" s="49">
        <f>SUM(E316+G316+I316+K316+M316)</f>
        <v>273</v>
      </c>
    </row>
    <row r="318" spans="2:15" x14ac:dyDescent="0.2">
      <c r="B318" t="s">
        <v>611</v>
      </c>
      <c r="C318" s="11" t="s">
        <v>612</v>
      </c>
      <c r="D318" s="11"/>
      <c r="E318" s="37"/>
      <c r="G318" s="11"/>
      <c r="I318" s="11"/>
      <c r="K318" s="11"/>
      <c r="L318" s="49"/>
      <c r="M318" s="51"/>
      <c r="N318" s="11"/>
    </row>
    <row r="319" spans="2:15" x14ac:dyDescent="0.2">
      <c r="D319" s="185" t="s">
        <v>614</v>
      </c>
      <c r="E319" s="185"/>
      <c r="F319" s="185" t="s">
        <v>615</v>
      </c>
      <c r="G319" s="185"/>
      <c r="H319" s="185" t="s">
        <v>616</v>
      </c>
      <c r="I319" s="185"/>
      <c r="J319" s="185" t="s">
        <v>617</v>
      </c>
      <c r="K319" s="185"/>
      <c r="L319" s="185" t="s">
        <v>618</v>
      </c>
      <c r="M319" s="185"/>
      <c r="N319" s="34"/>
    </row>
    <row r="320" spans="2:15" x14ac:dyDescent="0.2">
      <c r="C320" s="50" t="s">
        <v>32</v>
      </c>
      <c r="D320" s="4">
        <f>E320/30</f>
        <v>0.53333333333333333</v>
      </c>
      <c r="E320" s="49">
        <v>16</v>
      </c>
      <c r="F320" s="4">
        <f>G320/1</f>
        <v>1</v>
      </c>
      <c r="G320" s="49">
        <v>1</v>
      </c>
      <c r="H320" s="4">
        <f>I320/3</f>
        <v>0.66666666666666663</v>
      </c>
      <c r="I320" s="49">
        <v>2</v>
      </c>
      <c r="J320" s="4">
        <f>K320/13</f>
        <v>0.15384615384615385</v>
      </c>
      <c r="K320" s="49">
        <v>2</v>
      </c>
      <c r="L320" s="52">
        <v>0</v>
      </c>
      <c r="M320" s="49">
        <v>0</v>
      </c>
    </row>
    <row r="321" spans="1:22" x14ac:dyDescent="0.2">
      <c r="C321" s="50" t="s">
        <v>20</v>
      </c>
      <c r="D321" s="4">
        <f>E321/30</f>
        <v>0.26666666666666666</v>
      </c>
      <c r="E321" s="49">
        <v>8</v>
      </c>
      <c r="F321" s="4">
        <f>G321/1</f>
        <v>0</v>
      </c>
      <c r="G321" s="49">
        <v>0</v>
      </c>
      <c r="H321" s="4">
        <f>I321/3</f>
        <v>0.33333333333333331</v>
      </c>
      <c r="I321" s="49">
        <v>1</v>
      </c>
      <c r="J321" s="4">
        <f>K321/13</f>
        <v>0.15384615384615385</v>
      </c>
      <c r="K321" s="49">
        <v>2</v>
      </c>
      <c r="L321" s="52">
        <v>0</v>
      </c>
      <c r="M321" s="49">
        <v>0</v>
      </c>
    </row>
    <row r="322" spans="1:22" x14ac:dyDescent="0.2">
      <c r="C322" s="50" t="s">
        <v>54</v>
      </c>
      <c r="D322" s="4">
        <f>E322/30</f>
        <v>6.6666666666666666E-2</v>
      </c>
      <c r="E322" s="49">
        <v>2</v>
      </c>
      <c r="F322" s="4">
        <f>G322/1</f>
        <v>0</v>
      </c>
      <c r="G322" s="49">
        <v>0</v>
      </c>
      <c r="H322" s="4">
        <f>I322/3</f>
        <v>0</v>
      </c>
      <c r="I322" s="49">
        <v>0</v>
      </c>
      <c r="J322" s="4">
        <f>K322/13</f>
        <v>0.53846153846153844</v>
      </c>
      <c r="K322" s="49">
        <v>7</v>
      </c>
      <c r="L322" s="52">
        <v>0</v>
      </c>
      <c r="M322" s="49">
        <v>0</v>
      </c>
    </row>
    <row r="323" spans="1:22" x14ac:dyDescent="0.2">
      <c r="C323" s="50" t="s">
        <v>21</v>
      </c>
      <c r="D323" s="4">
        <f>E323/30</f>
        <v>0.13333333333333333</v>
      </c>
      <c r="E323" s="49">
        <v>4</v>
      </c>
      <c r="F323" s="4">
        <f>G323/1</f>
        <v>0</v>
      </c>
      <c r="G323" s="49">
        <v>0</v>
      </c>
      <c r="H323" s="4">
        <f>I323/3</f>
        <v>0</v>
      </c>
      <c r="I323" s="49">
        <v>0</v>
      </c>
      <c r="J323" s="4">
        <f>K323/13</f>
        <v>0.15384615384615385</v>
      </c>
      <c r="K323" s="49">
        <v>2</v>
      </c>
      <c r="L323" s="52">
        <v>0</v>
      </c>
      <c r="M323" s="49">
        <v>0</v>
      </c>
    </row>
    <row r="324" spans="1:22" x14ac:dyDescent="0.2">
      <c r="C324" s="5" t="s">
        <v>573</v>
      </c>
      <c r="D324" s="4">
        <f>E324/30</f>
        <v>1</v>
      </c>
      <c r="E324" s="49">
        <f>SUM(E320:E323)</f>
        <v>30</v>
      </c>
      <c r="F324" s="4">
        <f>G324/1</f>
        <v>1</v>
      </c>
      <c r="G324" s="49">
        <f>SUM(G320:G323)</f>
        <v>1</v>
      </c>
      <c r="H324" s="4">
        <f>I324/3</f>
        <v>1</v>
      </c>
      <c r="I324" s="49">
        <f>SUM(I320:I323)</f>
        <v>3</v>
      </c>
      <c r="J324" s="4">
        <f>K324/13</f>
        <v>1</v>
      </c>
      <c r="K324" s="49">
        <f>SUM(K320:K323)</f>
        <v>13</v>
      </c>
      <c r="L324" s="52">
        <v>0</v>
      </c>
      <c r="M324" s="49">
        <f t="shared" ref="M324" si="15">SUM(M320:M323)</f>
        <v>0</v>
      </c>
    </row>
    <row r="325" spans="1:22" x14ac:dyDescent="0.2">
      <c r="D325" s="4"/>
      <c r="E325" s="49"/>
      <c r="F325" s="4"/>
      <c r="G325" s="49"/>
      <c r="H325" s="4"/>
      <c r="I325" s="49"/>
      <c r="J325" s="4"/>
      <c r="K325" s="49" t="s">
        <v>573</v>
      </c>
      <c r="L325" s="5"/>
      <c r="M325" s="49">
        <f>SUM(E324+G324+I324+K324+M324)</f>
        <v>47</v>
      </c>
    </row>
    <row r="326" spans="1:22" x14ac:dyDescent="0.2">
      <c r="E326" s="5"/>
      <c r="G326" s="49"/>
      <c r="K326" s="49"/>
      <c r="L326" s="49"/>
      <c r="M326" s="49"/>
    </row>
    <row r="328" spans="1:22" ht="31" customHeight="1" x14ac:dyDescent="0.2">
      <c r="B328" s="140"/>
      <c r="C328" s="141" t="s">
        <v>620</v>
      </c>
      <c r="D328" s="140"/>
      <c r="E328" s="140"/>
      <c r="F328" s="140"/>
      <c r="G328" s="140"/>
      <c r="H328" s="140"/>
      <c r="I328" s="140"/>
      <c r="J328" s="140"/>
      <c r="K328" s="140"/>
      <c r="L328" s="140"/>
      <c r="M328" s="140"/>
      <c r="N328" s="140"/>
      <c r="O328" s="140"/>
      <c r="P328" s="140"/>
      <c r="Q328" s="140"/>
      <c r="R328" s="140"/>
      <c r="S328" s="140"/>
      <c r="T328" s="140"/>
      <c r="U328" s="140"/>
    </row>
    <row r="329" spans="1:22" ht="8" customHeight="1" x14ac:dyDescent="0.2">
      <c r="A329" s="145"/>
      <c r="B329" s="142"/>
      <c r="C329" s="56"/>
      <c r="D329" s="190"/>
      <c r="E329" s="192"/>
      <c r="F329" s="187"/>
      <c r="G329" s="191"/>
      <c r="H329" s="190"/>
      <c r="I329" s="188"/>
      <c r="J329" s="191"/>
      <c r="K329" s="191"/>
      <c r="L329" s="187"/>
      <c r="M329" s="188"/>
      <c r="N329" s="191"/>
      <c r="O329" s="191"/>
      <c r="P329" s="190"/>
      <c r="Q329" s="191"/>
      <c r="R329" s="190"/>
      <c r="S329" s="188"/>
      <c r="T329" s="190"/>
      <c r="U329" s="188"/>
      <c r="V329" s="34"/>
    </row>
    <row r="330" spans="1:22" ht="40" x14ac:dyDescent="0.2">
      <c r="A330" s="145"/>
      <c r="B330" s="142" t="s">
        <v>608</v>
      </c>
      <c r="C330" s="111" t="s">
        <v>628</v>
      </c>
      <c r="D330" s="190" t="s">
        <v>621</v>
      </c>
      <c r="E330" s="192"/>
      <c r="F330" s="187" t="s">
        <v>661</v>
      </c>
      <c r="G330" s="191"/>
      <c r="H330" s="190" t="s">
        <v>622</v>
      </c>
      <c r="I330" s="188"/>
      <c r="J330" s="189" t="s">
        <v>623</v>
      </c>
      <c r="K330" s="189"/>
      <c r="L330" s="187" t="s">
        <v>614</v>
      </c>
      <c r="M330" s="188"/>
      <c r="N330" s="189" t="s">
        <v>615</v>
      </c>
      <c r="O330" s="189"/>
      <c r="P330" s="190" t="s">
        <v>616</v>
      </c>
      <c r="Q330" s="191"/>
      <c r="R330" s="190" t="s">
        <v>617</v>
      </c>
      <c r="S330" s="188"/>
      <c r="T330" s="190" t="s">
        <v>618</v>
      </c>
      <c r="U330" s="188"/>
      <c r="V330" s="34"/>
    </row>
    <row r="331" spans="1:22" ht="19" x14ac:dyDescent="0.25">
      <c r="A331" s="145"/>
      <c r="B331" s="143"/>
      <c r="C331" s="5" t="s">
        <v>17</v>
      </c>
      <c r="D331" s="70">
        <f>E331/271</f>
        <v>0.47970479704797048</v>
      </c>
      <c r="E331" s="82">
        <v>130</v>
      </c>
      <c r="F331" s="76">
        <f>G331/185</f>
        <v>0.46486486486486489</v>
      </c>
      <c r="G331" s="66">
        <v>86</v>
      </c>
      <c r="H331" s="175">
        <f>I331/72</f>
        <v>0.4861111111111111</v>
      </c>
      <c r="I331" s="66">
        <v>35</v>
      </c>
      <c r="J331" s="84">
        <f t="shared" ref="J331:J334" si="16">K331/14</f>
        <v>0.6428571428571429</v>
      </c>
      <c r="K331" s="82">
        <v>9</v>
      </c>
      <c r="L331" s="68">
        <f>M331/126</f>
        <v>0.49206349206349204</v>
      </c>
      <c r="M331" s="66">
        <v>62</v>
      </c>
      <c r="N331" s="4">
        <f>O331/78</f>
        <v>0.48717948717948717</v>
      </c>
      <c r="O331" s="49">
        <v>38</v>
      </c>
      <c r="P331" s="70">
        <f>Q331/27</f>
        <v>0.40740740740740738</v>
      </c>
      <c r="Q331" s="71">
        <v>11</v>
      </c>
      <c r="R331" s="70">
        <f>S331/31</f>
        <v>0.4838709677419355</v>
      </c>
      <c r="S331" s="66">
        <v>15</v>
      </c>
      <c r="T331" s="74">
        <f>U331/8</f>
        <v>0.375</v>
      </c>
      <c r="U331" s="66">
        <v>3</v>
      </c>
      <c r="V331">
        <f>SUM(M331+O331+Q331+S331+U331)</f>
        <v>129</v>
      </c>
    </row>
    <row r="332" spans="1:22" ht="19" x14ac:dyDescent="0.25">
      <c r="A332" s="145"/>
      <c r="B332" s="143"/>
      <c r="C332" s="5" t="s">
        <v>624</v>
      </c>
      <c r="D332" s="70">
        <f t="shared" ref="D332:D336" si="17">E332/271</f>
        <v>7.7490774907749083E-2</v>
      </c>
      <c r="E332" s="82">
        <v>21</v>
      </c>
      <c r="F332" s="76">
        <f t="shared" ref="F332:F336" si="18">G332/185</f>
        <v>9.1891891891891897E-2</v>
      </c>
      <c r="G332" s="66">
        <v>17</v>
      </c>
      <c r="H332" s="175">
        <f t="shared" ref="H332:H336" si="19">I332/72</f>
        <v>5.5555555555555552E-2</v>
      </c>
      <c r="I332" s="66">
        <v>4</v>
      </c>
      <c r="J332" s="84">
        <f t="shared" si="16"/>
        <v>0</v>
      </c>
      <c r="K332" s="82">
        <v>0</v>
      </c>
      <c r="L332" s="68">
        <f>M332/126</f>
        <v>5.5555555555555552E-2</v>
      </c>
      <c r="M332" s="66">
        <v>7</v>
      </c>
      <c r="N332" s="4">
        <f>O332/78</f>
        <v>7.6923076923076927E-2</v>
      </c>
      <c r="O332" s="49">
        <v>6</v>
      </c>
      <c r="P332" s="70">
        <f>Q332/27</f>
        <v>0.14814814814814814</v>
      </c>
      <c r="Q332" s="71">
        <v>4</v>
      </c>
      <c r="R332" s="70">
        <f>S332/31</f>
        <v>0.12903225806451613</v>
      </c>
      <c r="S332" s="66">
        <v>4</v>
      </c>
      <c r="T332" s="74">
        <f t="shared" ref="T332:T336" si="20">U332/8</f>
        <v>0</v>
      </c>
      <c r="U332" s="66">
        <v>0</v>
      </c>
    </row>
    <row r="333" spans="1:22" ht="19" x14ac:dyDescent="0.25">
      <c r="A333" s="145"/>
      <c r="B333" s="143"/>
      <c r="C333" s="5" t="s">
        <v>625</v>
      </c>
      <c r="D333" s="70">
        <f t="shared" si="17"/>
        <v>0.13284132841328414</v>
      </c>
      <c r="E333" s="82">
        <v>36</v>
      </c>
      <c r="F333" s="76">
        <f t="shared" si="18"/>
        <v>0.15135135135135136</v>
      </c>
      <c r="G333" s="66">
        <v>28</v>
      </c>
      <c r="H333" s="175">
        <f t="shared" si="19"/>
        <v>0.1111111111111111</v>
      </c>
      <c r="I333" s="66">
        <v>8</v>
      </c>
      <c r="J333" s="84">
        <f t="shared" si="16"/>
        <v>0</v>
      </c>
      <c r="K333" s="82">
        <v>0</v>
      </c>
      <c r="L333" s="68">
        <f>M333/126</f>
        <v>0.12698412698412698</v>
      </c>
      <c r="M333" s="66">
        <v>16</v>
      </c>
      <c r="N333" s="4">
        <f>O333/78</f>
        <v>0.11538461538461539</v>
      </c>
      <c r="O333" s="49">
        <v>9</v>
      </c>
      <c r="P333" s="70">
        <f>Q333/27</f>
        <v>0.22222222222222221</v>
      </c>
      <c r="Q333" s="71">
        <v>6</v>
      </c>
      <c r="R333" s="70">
        <f>S333/31</f>
        <v>0.12903225806451613</v>
      </c>
      <c r="S333" s="66">
        <v>4</v>
      </c>
      <c r="T333" s="74">
        <f t="shared" si="20"/>
        <v>0.125</v>
      </c>
      <c r="U333" s="66">
        <v>1</v>
      </c>
    </row>
    <row r="334" spans="1:22" ht="19" x14ac:dyDescent="0.25">
      <c r="A334" s="145"/>
      <c r="B334" s="143"/>
      <c r="C334" s="29" t="s">
        <v>40</v>
      </c>
      <c r="D334" s="70">
        <f t="shared" si="17"/>
        <v>0.30996309963099633</v>
      </c>
      <c r="E334" s="82">
        <v>84</v>
      </c>
      <c r="F334" s="76">
        <f t="shared" si="18"/>
        <v>0.29189189189189191</v>
      </c>
      <c r="G334" s="66">
        <v>54</v>
      </c>
      <c r="H334" s="175">
        <f t="shared" si="19"/>
        <v>0.34722222222222221</v>
      </c>
      <c r="I334" s="66">
        <v>25</v>
      </c>
      <c r="J334" s="84">
        <f t="shared" si="16"/>
        <v>0.35714285714285715</v>
      </c>
      <c r="K334" s="82">
        <v>5</v>
      </c>
      <c r="L334" s="68">
        <f>M334/126</f>
        <v>0.32539682539682541</v>
      </c>
      <c r="M334" s="66">
        <v>41</v>
      </c>
      <c r="N334" s="4">
        <f>O334/78</f>
        <v>0.32051282051282054</v>
      </c>
      <c r="O334" s="49">
        <v>25</v>
      </c>
      <c r="P334" s="70">
        <f>Q334/27</f>
        <v>0.22222222222222221</v>
      </c>
      <c r="Q334" s="71">
        <v>6</v>
      </c>
      <c r="R334" s="70">
        <f>S334/31</f>
        <v>0.25806451612903225</v>
      </c>
      <c r="S334" s="66">
        <v>8</v>
      </c>
      <c r="T334" s="74">
        <f t="shared" si="20"/>
        <v>0.5</v>
      </c>
      <c r="U334" s="66">
        <v>4</v>
      </c>
    </row>
    <row r="335" spans="1:22" s="23" customFormat="1" ht="3" customHeight="1" x14ac:dyDescent="0.25">
      <c r="A335" s="146"/>
      <c r="B335" s="144"/>
      <c r="C335" s="53" t="s">
        <v>131</v>
      </c>
      <c r="D335" s="78"/>
      <c r="E335" s="83">
        <v>1</v>
      </c>
      <c r="F335" s="77"/>
      <c r="G335" s="67">
        <v>0</v>
      </c>
      <c r="H335" s="84"/>
      <c r="I335" s="67">
        <v>1</v>
      </c>
      <c r="J335" s="53"/>
      <c r="K335" s="83">
        <v>1</v>
      </c>
      <c r="L335" s="69"/>
      <c r="M335" s="67">
        <v>0</v>
      </c>
      <c r="N335" s="54"/>
      <c r="O335" s="55">
        <v>0</v>
      </c>
      <c r="P335" s="72"/>
      <c r="Q335" s="73">
        <v>0</v>
      </c>
      <c r="R335" s="72"/>
      <c r="S335" s="67">
        <v>0</v>
      </c>
      <c r="T335" s="75"/>
      <c r="U335" s="67">
        <v>0</v>
      </c>
    </row>
    <row r="336" spans="1:22" ht="19" x14ac:dyDescent="0.25">
      <c r="A336" s="145"/>
      <c r="B336" s="143"/>
      <c r="C336" s="5" t="s">
        <v>573</v>
      </c>
      <c r="D336" s="106">
        <f t="shared" si="17"/>
        <v>1</v>
      </c>
      <c r="E336" s="94">
        <f>SUM(E331:E334)</f>
        <v>271</v>
      </c>
      <c r="F336" s="107">
        <f t="shared" si="18"/>
        <v>1</v>
      </c>
      <c r="G336" s="90">
        <f>SUM(G331:G334)</f>
        <v>185</v>
      </c>
      <c r="H336" s="108">
        <f t="shared" si="19"/>
        <v>1</v>
      </c>
      <c r="I336" s="90">
        <f>SUM(I331:I334)</f>
        <v>72</v>
      </c>
      <c r="J336" s="108">
        <f>K336/14</f>
        <v>1</v>
      </c>
      <c r="K336" s="94">
        <f>SUM(K331:K334)</f>
        <v>14</v>
      </c>
      <c r="L336" s="92">
        <f>M336/126</f>
        <v>1</v>
      </c>
      <c r="M336" s="90">
        <f>SUM(M331:M334)</f>
        <v>126</v>
      </c>
      <c r="N336" s="93">
        <f>O336/78</f>
        <v>1</v>
      </c>
      <c r="O336" s="94">
        <f>SUM(O331:O334)</f>
        <v>78</v>
      </c>
      <c r="P336" s="87">
        <f>Q336/27</f>
        <v>1</v>
      </c>
      <c r="Q336" s="94">
        <f>SUM(Q331:Q334)</f>
        <v>27</v>
      </c>
      <c r="R336" s="87">
        <f>S336/31</f>
        <v>1</v>
      </c>
      <c r="S336" s="90">
        <f>SUM(S331:S334)</f>
        <v>31</v>
      </c>
      <c r="T336" s="95">
        <f t="shared" si="20"/>
        <v>1</v>
      </c>
      <c r="U336" s="90">
        <f>SUM(U331:U334)</f>
        <v>8</v>
      </c>
    </row>
    <row r="337" spans="1:22" ht="19" x14ac:dyDescent="0.25">
      <c r="A337" s="145"/>
      <c r="B337" s="143"/>
      <c r="D337" s="61"/>
      <c r="E337" s="82"/>
      <c r="F337" s="57"/>
      <c r="G337" s="66"/>
      <c r="H337" s="59"/>
      <c r="I337" s="66"/>
      <c r="J337" s="59" t="s">
        <v>573</v>
      </c>
      <c r="K337" s="66">
        <f>SUM(G336+I336+K336)</f>
        <v>271</v>
      </c>
      <c r="L337" s="57"/>
      <c r="M337" s="62"/>
      <c r="N337" s="4"/>
      <c r="P337" s="61"/>
      <c r="Q337" s="58"/>
      <c r="R337" s="61"/>
      <c r="S337" s="66"/>
      <c r="T337" s="59" t="s">
        <v>573</v>
      </c>
      <c r="U337" s="66">
        <f>SUM(M336+O336+Q336+S336+U336)</f>
        <v>270</v>
      </c>
      <c r="V337" s="12"/>
    </row>
    <row r="338" spans="1:22" ht="32" customHeight="1" x14ac:dyDescent="0.25">
      <c r="A338" s="145"/>
      <c r="B338" s="143" t="s">
        <v>613</v>
      </c>
      <c r="C338" s="36" t="s">
        <v>612</v>
      </c>
      <c r="D338" s="190" t="s">
        <v>621</v>
      </c>
      <c r="E338" s="192"/>
      <c r="F338" s="187" t="s">
        <v>661</v>
      </c>
      <c r="G338" s="191"/>
      <c r="H338" s="190" t="s">
        <v>622</v>
      </c>
      <c r="I338" s="188"/>
      <c r="J338" s="189" t="s">
        <v>623</v>
      </c>
      <c r="K338" s="189"/>
      <c r="L338" s="187" t="s">
        <v>614</v>
      </c>
      <c r="M338" s="188"/>
      <c r="N338" s="189" t="s">
        <v>615</v>
      </c>
      <c r="O338" s="189"/>
      <c r="P338" s="190" t="s">
        <v>616</v>
      </c>
      <c r="Q338" s="191"/>
      <c r="R338" s="190" t="s">
        <v>617</v>
      </c>
      <c r="S338" s="188"/>
      <c r="T338" s="190" t="s">
        <v>618</v>
      </c>
      <c r="U338" s="188"/>
      <c r="V338" s="34"/>
    </row>
    <row r="339" spans="1:22" ht="19" x14ac:dyDescent="0.25">
      <c r="A339" s="145"/>
      <c r="B339" s="143"/>
      <c r="C339" s="50" t="s">
        <v>32</v>
      </c>
      <c r="D339" s="70">
        <f>E339/130</f>
        <v>0.3923076923076923</v>
      </c>
      <c r="E339" s="82">
        <v>51</v>
      </c>
      <c r="F339" s="80">
        <f>G339/86</f>
        <v>0.36046511627906974</v>
      </c>
      <c r="G339" s="66">
        <v>31</v>
      </c>
      <c r="H339" s="85">
        <f>I339/35</f>
        <v>0.51428571428571423</v>
      </c>
      <c r="I339" s="66">
        <v>18</v>
      </c>
      <c r="J339" s="81">
        <f>K339/9</f>
        <v>0.22222222222222221</v>
      </c>
      <c r="K339" s="82">
        <v>2</v>
      </c>
      <c r="L339" s="68">
        <f>M339/62</f>
        <v>0.43548387096774194</v>
      </c>
      <c r="M339" s="66">
        <v>27</v>
      </c>
      <c r="N339" s="4">
        <f>O339/38</f>
        <v>0.36842105263157893</v>
      </c>
      <c r="O339" s="49">
        <v>14</v>
      </c>
      <c r="P339" s="70">
        <f>Q339/11</f>
        <v>0.27272727272727271</v>
      </c>
      <c r="Q339" s="71">
        <v>3</v>
      </c>
      <c r="R339" s="70">
        <f>S339/15</f>
        <v>0.4</v>
      </c>
      <c r="S339" s="66">
        <v>6</v>
      </c>
      <c r="T339" s="74">
        <f>U339/4</f>
        <v>0.25</v>
      </c>
      <c r="U339" s="66">
        <v>1</v>
      </c>
    </row>
    <row r="340" spans="1:22" ht="19" x14ac:dyDescent="0.25">
      <c r="A340" s="145"/>
      <c r="B340" s="143"/>
      <c r="C340" s="50" t="s">
        <v>20</v>
      </c>
      <c r="D340" s="70">
        <f t="shared" ref="D340:D343" si="21">E340/130</f>
        <v>0.2076923076923077</v>
      </c>
      <c r="E340" s="82">
        <v>27</v>
      </c>
      <c r="F340" s="80">
        <f t="shared" ref="F340:F343" si="22">G340/86</f>
        <v>0.20930232558139536</v>
      </c>
      <c r="G340" s="66">
        <v>18</v>
      </c>
      <c r="H340" s="85">
        <f t="shared" ref="H340:H343" si="23">I340/35</f>
        <v>0.17142857142857143</v>
      </c>
      <c r="I340" s="66">
        <v>6</v>
      </c>
      <c r="J340" s="81">
        <f t="shared" ref="J340:J343" si="24">K340/9</f>
        <v>0.33333333333333331</v>
      </c>
      <c r="K340" s="82">
        <v>3</v>
      </c>
      <c r="L340" s="68">
        <f>M340/62</f>
        <v>0.25806451612903225</v>
      </c>
      <c r="M340" s="66">
        <v>16</v>
      </c>
      <c r="N340" s="4">
        <f>O340/38</f>
        <v>0.15789473684210525</v>
      </c>
      <c r="O340" s="49">
        <v>6</v>
      </c>
      <c r="P340" s="70">
        <f>Q340/11</f>
        <v>0.36363636363636365</v>
      </c>
      <c r="Q340" s="71">
        <v>4</v>
      </c>
      <c r="R340" s="70">
        <f>S340/15</f>
        <v>0</v>
      </c>
      <c r="S340" s="66">
        <v>0</v>
      </c>
      <c r="T340" s="74">
        <f t="shared" ref="T340:T342" si="25">U340/4</f>
        <v>0.25</v>
      </c>
      <c r="U340" s="66">
        <v>1</v>
      </c>
    </row>
    <row r="341" spans="1:22" ht="19" x14ac:dyDescent="0.25">
      <c r="A341" s="145"/>
      <c r="B341" s="143"/>
      <c r="C341" s="50" t="s">
        <v>54</v>
      </c>
      <c r="D341" s="70">
        <f t="shared" si="21"/>
        <v>0.18461538461538463</v>
      </c>
      <c r="E341" s="82">
        <v>24</v>
      </c>
      <c r="F341" s="80">
        <f t="shared" si="22"/>
        <v>0.19767441860465115</v>
      </c>
      <c r="G341" s="66">
        <v>17</v>
      </c>
      <c r="H341" s="85">
        <f t="shared" si="23"/>
        <v>0.17142857142857143</v>
      </c>
      <c r="I341" s="66">
        <v>6</v>
      </c>
      <c r="J341" s="81">
        <f t="shared" si="24"/>
        <v>0.1111111111111111</v>
      </c>
      <c r="K341" s="82">
        <v>1</v>
      </c>
      <c r="L341" s="68">
        <f>M341/62</f>
        <v>0.12903225806451613</v>
      </c>
      <c r="M341" s="66">
        <v>8</v>
      </c>
      <c r="N341" s="4">
        <f>O341/38</f>
        <v>0.23684210526315788</v>
      </c>
      <c r="O341" s="49">
        <v>9</v>
      </c>
      <c r="P341" s="70">
        <f>Q341/11</f>
        <v>0.18181818181818182</v>
      </c>
      <c r="Q341" s="71">
        <v>2</v>
      </c>
      <c r="R341" s="70">
        <f>S341/15</f>
        <v>0.26666666666666666</v>
      </c>
      <c r="S341" s="66">
        <v>4</v>
      </c>
      <c r="T341" s="74">
        <f t="shared" si="25"/>
        <v>0</v>
      </c>
      <c r="U341" s="66">
        <v>0</v>
      </c>
    </row>
    <row r="342" spans="1:22" ht="19" x14ac:dyDescent="0.25">
      <c r="A342" s="145"/>
      <c r="B342" s="143"/>
      <c r="C342" s="64" t="s">
        <v>21</v>
      </c>
      <c r="D342" s="65">
        <f t="shared" si="21"/>
        <v>0.2153846153846154</v>
      </c>
      <c r="E342" s="82">
        <v>28</v>
      </c>
      <c r="F342" s="80">
        <f t="shared" si="22"/>
        <v>0.23255813953488372</v>
      </c>
      <c r="G342" s="66">
        <v>20</v>
      </c>
      <c r="H342" s="85">
        <f t="shared" si="23"/>
        <v>0.14285714285714285</v>
      </c>
      <c r="I342" s="66">
        <v>5</v>
      </c>
      <c r="J342" s="81">
        <f t="shared" si="24"/>
        <v>0.33333333333333331</v>
      </c>
      <c r="K342" s="82">
        <v>3</v>
      </c>
      <c r="L342" s="68">
        <f>M342/62</f>
        <v>0.17741935483870969</v>
      </c>
      <c r="M342" s="66">
        <v>11</v>
      </c>
      <c r="N342" s="4">
        <f>O342/38</f>
        <v>0.23684210526315788</v>
      </c>
      <c r="O342" s="49">
        <v>9</v>
      </c>
      <c r="P342" s="70">
        <f>Q342/11</f>
        <v>0.18181818181818182</v>
      </c>
      <c r="Q342" s="71">
        <v>2</v>
      </c>
      <c r="R342" s="70">
        <f>S342/15</f>
        <v>0.33333333333333331</v>
      </c>
      <c r="S342" s="66">
        <v>5</v>
      </c>
      <c r="T342" s="74">
        <f t="shared" si="25"/>
        <v>0.25</v>
      </c>
      <c r="U342" s="66">
        <v>1</v>
      </c>
    </row>
    <row r="343" spans="1:22" ht="19" x14ac:dyDescent="0.25">
      <c r="A343" s="145"/>
      <c r="B343" s="143"/>
      <c r="C343" s="56" t="s">
        <v>573</v>
      </c>
      <c r="D343" s="87">
        <f t="shared" si="21"/>
        <v>1</v>
      </c>
      <c r="E343" s="88">
        <f>SUM(E339:E342)</f>
        <v>130</v>
      </c>
      <c r="F343" s="89">
        <f t="shared" si="22"/>
        <v>1</v>
      </c>
      <c r="G343" s="90">
        <f>SUM(G339:G342)</f>
        <v>86</v>
      </c>
      <c r="H343" s="91">
        <f t="shared" si="23"/>
        <v>1</v>
      </c>
      <c r="I343" s="90">
        <f>SUM(I339:I342)</f>
        <v>35</v>
      </c>
      <c r="J343" s="91">
        <f t="shared" si="24"/>
        <v>1</v>
      </c>
      <c r="K343" s="88">
        <f>SUM(K339:K342)</f>
        <v>9</v>
      </c>
      <c r="L343" s="92">
        <f>M343/62</f>
        <v>1</v>
      </c>
      <c r="M343" s="90">
        <f>SUM(M338:M342)</f>
        <v>62</v>
      </c>
      <c r="N343" s="93">
        <f>O343/38</f>
        <v>1</v>
      </c>
      <c r="O343" s="94">
        <f t="shared" ref="O343" si="26">SUM(O338:O342)</f>
        <v>38</v>
      </c>
      <c r="P343" s="87">
        <f>Q343/11</f>
        <v>1</v>
      </c>
      <c r="Q343" s="94">
        <f>SUM(Q338:Q342)</f>
        <v>11</v>
      </c>
      <c r="R343" s="87">
        <f>S343/15</f>
        <v>1</v>
      </c>
      <c r="S343" s="90">
        <f t="shared" ref="S343" si="27">SUM(S338:S342)</f>
        <v>15</v>
      </c>
      <c r="T343" s="95">
        <f>U343/3</f>
        <v>1</v>
      </c>
      <c r="U343" s="90">
        <f t="shared" ref="U343" si="28">SUM(U338:U342)</f>
        <v>3</v>
      </c>
    </row>
    <row r="344" spans="1:22" ht="17" thickBot="1" x14ac:dyDescent="0.25">
      <c r="A344" s="145"/>
      <c r="B344" s="96"/>
      <c r="C344" s="96"/>
      <c r="D344" s="97"/>
      <c r="E344" s="98"/>
      <c r="F344" s="99"/>
      <c r="G344" s="100"/>
      <c r="H344" s="96"/>
      <c r="I344" s="100"/>
      <c r="J344" s="96"/>
      <c r="K344" s="98"/>
      <c r="L344" s="101"/>
      <c r="M344" s="100"/>
      <c r="N344" s="102"/>
      <c r="O344" s="103"/>
      <c r="P344" s="104"/>
      <c r="Q344" s="103"/>
      <c r="R344" s="104"/>
      <c r="S344" s="100"/>
      <c r="T344" s="110" t="s">
        <v>573</v>
      </c>
      <c r="U344" s="100">
        <f>SUM(M343+O343+Q343+S343+U343)</f>
        <v>129</v>
      </c>
    </row>
    <row r="345" spans="1:22" ht="20" thickTop="1" x14ac:dyDescent="0.25">
      <c r="A345" s="145"/>
      <c r="B345" s="143"/>
      <c r="D345" s="61"/>
      <c r="E345" s="82"/>
      <c r="F345" s="57"/>
      <c r="G345" s="66"/>
      <c r="H345" s="58"/>
      <c r="I345" s="66"/>
      <c r="K345" s="82"/>
      <c r="L345" s="68"/>
      <c r="M345" s="63"/>
      <c r="P345" s="61"/>
      <c r="Q345" s="58"/>
      <c r="R345" s="61"/>
      <c r="S345" s="63"/>
      <c r="T345" s="61"/>
      <c r="U345" s="63"/>
    </row>
    <row r="346" spans="1:22" ht="40" customHeight="1" x14ac:dyDescent="0.2">
      <c r="A346" s="145"/>
      <c r="B346" s="147" t="s">
        <v>594</v>
      </c>
      <c r="C346" s="112" t="s">
        <v>629</v>
      </c>
      <c r="D346" s="190" t="s">
        <v>621</v>
      </c>
      <c r="E346" s="192"/>
      <c r="F346" s="187" t="s">
        <v>661</v>
      </c>
      <c r="G346" s="191"/>
      <c r="H346" s="190" t="s">
        <v>622</v>
      </c>
      <c r="I346" s="188"/>
      <c r="J346" s="189" t="s">
        <v>623</v>
      </c>
      <c r="K346" s="189"/>
      <c r="L346" s="187" t="s">
        <v>614</v>
      </c>
      <c r="M346" s="188"/>
      <c r="N346" s="189" t="s">
        <v>615</v>
      </c>
      <c r="O346" s="189"/>
      <c r="P346" s="190" t="s">
        <v>616</v>
      </c>
      <c r="Q346" s="191"/>
      <c r="R346" s="190" t="s">
        <v>617</v>
      </c>
      <c r="S346" s="188"/>
      <c r="T346" s="190" t="s">
        <v>618</v>
      </c>
      <c r="U346" s="188"/>
      <c r="V346" s="34"/>
    </row>
    <row r="347" spans="1:22" ht="19" x14ac:dyDescent="0.25">
      <c r="A347" s="145"/>
      <c r="B347" s="143"/>
      <c r="C347" s="5" t="s">
        <v>17</v>
      </c>
      <c r="D347" s="79">
        <f>E347/88</f>
        <v>0.54545454545454541</v>
      </c>
      <c r="E347" s="82">
        <v>48</v>
      </c>
      <c r="F347" s="76">
        <f>G347/42</f>
        <v>0.59523809523809523</v>
      </c>
      <c r="G347" s="66">
        <v>25</v>
      </c>
      <c r="H347" s="84">
        <f>I347/39</f>
        <v>0.46153846153846156</v>
      </c>
      <c r="I347" s="66">
        <v>18</v>
      </c>
      <c r="J347" s="86">
        <f>K347/7</f>
        <v>0.7142857142857143</v>
      </c>
      <c r="K347" s="82">
        <v>5</v>
      </c>
      <c r="L347" s="68">
        <f t="shared" ref="L347:L350" si="29">M347/58</f>
        <v>0.51724137931034486</v>
      </c>
      <c r="M347" s="66">
        <v>30</v>
      </c>
      <c r="N347" s="4">
        <f t="shared" ref="N347:N350" si="30">O347/2</f>
        <v>1</v>
      </c>
      <c r="O347" s="49">
        <v>2</v>
      </c>
      <c r="P347" s="70">
        <f>Q347/4</f>
        <v>0.75</v>
      </c>
      <c r="Q347" s="71">
        <v>3</v>
      </c>
      <c r="R347" s="70">
        <f>S347/22</f>
        <v>0.59090909090909094</v>
      </c>
      <c r="S347" s="66">
        <v>13</v>
      </c>
      <c r="T347" s="70">
        <f t="shared" ref="T347:T350" si="31">U347/10</f>
        <v>0</v>
      </c>
      <c r="U347" s="66">
        <v>0</v>
      </c>
      <c r="V347">
        <f>SUM(M347+O347+Q347+S347+U347)</f>
        <v>48</v>
      </c>
    </row>
    <row r="348" spans="1:22" ht="19" x14ac:dyDescent="0.25">
      <c r="A348" s="145"/>
      <c r="B348" s="143"/>
      <c r="C348" s="5" t="s">
        <v>626</v>
      </c>
      <c r="D348" s="79">
        <f t="shared" ref="D348:D352" si="32">E348/88</f>
        <v>9.0909090909090912E-2</v>
      </c>
      <c r="E348" s="82">
        <v>8</v>
      </c>
      <c r="F348" s="76">
        <f t="shared" ref="F348:F352" si="33">G348/42</f>
        <v>7.1428571428571425E-2</v>
      </c>
      <c r="G348" s="66">
        <v>3</v>
      </c>
      <c r="H348" s="84">
        <f t="shared" ref="H348:H352" si="34">I348/39</f>
        <v>0.12820512820512819</v>
      </c>
      <c r="I348" s="66">
        <v>5</v>
      </c>
      <c r="J348" s="86">
        <f t="shared" ref="J348:J352" si="35">K348/7</f>
        <v>0</v>
      </c>
      <c r="K348" s="82">
        <v>0</v>
      </c>
      <c r="L348" s="68">
        <f t="shared" si="29"/>
        <v>8.6206896551724144E-2</v>
      </c>
      <c r="M348" s="66">
        <v>5</v>
      </c>
      <c r="N348" s="4">
        <f t="shared" si="30"/>
        <v>0</v>
      </c>
      <c r="O348" s="49">
        <v>0</v>
      </c>
      <c r="P348" s="70">
        <f t="shared" ref="P348:P352" si="36">Q348/4</f>
        <v>0.25</v>
      </c>
      <c r="Q348" s="71">
        <v>1</v>
      </c>
      <c r="R348" s="70">
        <f t="shared" ref="R348:R350" si="37">S348/22</f>
        <v>9.0909090909090912E-2</v>
      </c>
      <c r="S348" s="66">
        <v>2</v>
      </c>
      <c r="T348" s="70">
        <f t="shared" si="31"/>
        <v>0</v>
      </c>
      <c r="U348" s="66">
        <v>0</v>
      </c>
    </row>
    <row r="349" spans="1:22" ht="19" x14ac:dyDescent="0.25">
      <c r="A349" s="145"/>
      <c r="B349" s="143"/>
      <c r="C349" s="5" t="s">
        <v>627</v>
      </c>
      <c r="D349" s="79">
        <f t="shared" si="32"/>
        <v>0.11363636363636363</v>
      </c>
      <c r="E349" s="82">
        <v>10</v>
      </c>
      <c r="F349" s="76">
        <f t="shared" si="33"/>
        <v>0.14285714285714285</v>
      </c>
      <c r="G349" s="66">
        <v>6</v>
      </c>
      <c r="H349" s="84">
        <f t="shared" si="34"/>
        <v>0.10256410256410256</v>
      </c>
      <c r="I349" s="66">
        <v>4</v>
      </c>
      <c r="J349" s="86">
        <f t="shared" si="35"/>
        <v>0</v>
      </c>
      <c r="K349" s="82">
        <v>0</v>
      </c>
      <c r="L349" s="68">
        <f t="shared" si="29"/>
        <v>0.13793103448275862</v>
      </c>
      <c r="M349" s="66">
        <v>8</v>
      </c>
      <c r="N349" s="4">
        <f t="shared" si="30"/>
        <v>0</v>
      </c>
      <c r="O349" s="49">
        <v>0</v>
      </c>
      <c r="P349" s="70">
        <f t="shared" si="36"/>
        <v>0</v>
      </c>
      <c r="Q349" s="71">
        <v>0</v>
      </c>
      <c r="R349" s="70">
        <f t="shared" si="37"/>
        <v>4.5454545454545456E-2</v>
      </c>
      <c r="S349" s="66">
        <v>1</v>
      </c>
      <c r="T349" s="70">
        <f t="shared" si="31"/>
        <v>0</v>
      </c>
      <c r="U349" s="66">
        <v>0</v>
      </c>
    </row>
    <row r="350" spans="1:22" ht="19" x14ac:dyDescent="0.25">
      <c r="A350" s="145"/>
      <c r="B350" s="143"/>
      <c r="C350" s="29" t="s">
        <v>40</v>
      </c>
      <c r="D350" s="79">
        <f t="shared" si="32"/>
        <v>0.25</v>
      </c>
      <c r="E350" s="82">
        <v>22</v>
      </c>
      <c r="F350" s="76">
        <f t="shared" si="33"/>
        <v>0.19047619047619047</v>
      </c>
      <c r="G350" s="66">
        <v>8</v>
      </c>
      <c r="H350" s="84">
        <f t="shared" si="34"/>
        <v>0.30769230769230771</v>
      </c>
      <c r="I350" s="66">
        <v>12</v>
      </c>
      <c r="J350" s="86">
        <f t="shared" si="35"/>
        <v>0.2857142857142857</v>
      </c>
      <c r="K350" s="82">
        <v>2</v>
      </c>
      <c r="L350" s="68">
        <f t="shared" si="29"/>
        <v>0.25862068965517243</v>
      </c>
      <c r="M350" s="66">
        <v>15</v>
      </c>
      <c r="N350" s="4">
        <f t="shared" si="30"/>
        <v>0</v>
      </c>
      <c r="O350" s="49">
        <v>0</v>
      </c>
      <c r="P350" s="70">
        <f t="shared" si="36"/>
        <v>0</v>
      </c>
      <c r="Q350" s="71">
        <v>0</v>
      </c>
      <c r="R350" s="70">
        <f t="shared" si="37"/>
        <v>0.27272727272727271</v>
      </c>
      <c r="S350" s="66">
        <v>6</v>
      </c>
      <c r="T350" s="70">
        <f t="shared" si="31"/>
        <v>0</v>
      </c>
      <c r="U350" s="66">
        <v>0</v>
      </c>
    </row>
    <row r="351" spans="1:22" ht="2" customHeight="1" x14ac:dyDescent="0.25">
      <c r="A351" s="145"/>
      <c r="B351" s="143"/>
      <c r="C351" s="53" t="s">
        <v>27</v>
      </c>
      <c r="D351" s="60"/>
      <c r="E351" s="83">
        <v>187</v>
      </c>
      <c r="F351" s="76"/>
      <c r="G351" s="67">
        <v>145</v>
      </c>
      <c r="H351" s="84"/>
      <c r="I351" s="67">
        <v>35</v>
      </c>
      <c r="J351" s="86"/>
      <c r="K351" s="83">
        <v>7</v>
      </c>
      <c r="L351" s="69"/>
      <c r="M351" s="67">
        <v>70</v>
      </c>
      <c r="N351" s="54"/>
      <c r="O351" s="55">
        <v>77</v>
      </c>
      <c r="P351" s="72"/>
      <c r="Q351" s="73">
        <v>23</v>
      </c>
      <c r="R351" s="72"/>
      <c r="S351" s="67">
        <v>9</v>
      </c>
      <c r="T351" s="72"/>
      <c r="U351" s="67">
        <v>8</v>
      </c>
      <c r="V351">
        <f>SUM(M351+O351+Q351+S351+U351)</f>
        <v>187</v>
      </c>
    </row>
    <row r="352" spans="1:22" ht="19" x14ac:dyDescent="0.25">
      <c r="A352" s="145"/>
      <c r="B352" s="143"/>
      <c r="C352" s="5" t="s">
        <v>573</v>
      </c>
      <c r="D352" s="109">
        <f t="shared" si="32"/>
        <v>1</v>
      </c>
      <c r="E352" s="88">
        <f>SUM(E347:E350)</f>
        <v>88</v>
      </c>
      <c r="F352" s="107">
        <f t="shared" si="33"/>
        <v>1</v>
      </c>
      <c r="G352" s="90">
        <f>SUM(G347:G350)</f>
        <v>42</v>
      </c>
      <c r="H352" s="108">
        <f t="shared" si="34"/>
        <v>1</v>
      </c>
      <c r="I352" s="90">
        <f>SUM(I347:I350)</f>
        <v>39</v>
      </c>
      <c r="J352" s="108">
        <f t="shared" si="35"/>
        <v>1</v>
      </c>
      <c r="K352" s="90">
        <f>SUM(K347:K350)</f>
        <v>7</v>
      </c>
      <c r="L352" s="92">
        <f>M352/58</f>
        <v>1</v>
      </c>
      <c r="M352" s="90">
        <f>SUM(M347:M350)</f>
        <v>58</v>
      </c>
      <c r="N352" s="93">
        <f>O352/2</f>
        <v>1</v>
      </c>
      <c r="O352" s="94">
        <f>SUM(O347:O350)</f>
        <v>2</v>
      </c>
      <c r="P352" s="87">
        <f t="shared" si="36"/>
        <v>1</v>
      </c>
      <c r="Q352" s="94">
        <f>SUM(Q347:Q350)</f>
        <v>4</v>
      </c>
      <c r="R352" s="87">
        <f>S352/22</f>
        <v>1</v>
      </c>
      <c r="S352" s="90">
        <f>SUM(S347:S350)</f>
        <v>22</v>
      </c>
      <c r="T352" s="87">
        <f>U352/8</f>
        <v>0</v>
      </c>
      <c r="U352" s="90">
        <f>SUM(U347:U350)</f>
        <v>0</v>
      </c>
      <c r="V352" s="20"/>
    </row>
    <row r="353" spans="1:22" ht="19" x14ac:dyDescent="0.25">
      <c r="A353" s="145"/>
      <c r="B353" s="143"/>
      <c r="D353" s="61"/>
      <c r="E353" s="82"/>
      <c r="F353" s="57"/>
      <c r="G353" s="66"/>
      <c r="H353" s="58"/>
      <c r="I353" s="66"/>
      <c r="J353" s="59" t="s">
        <v>573</v>
      </c>
      <c r="K353" s="66">
        <f>SUM(G352+I352+K352)</f>
        <v>88</v>
      </c>
      <c r="L353" s="57"/>
      <c r="M353" s="62"/>
      <c r="P353" s="70"/>
      <c r="Q353" s="58"/>
      <c r="R353" s="61"/>
      <c r="S353" s="66"/>
      <c r="T353" s="59" t="s">
        <v>573</v>
      </c>
      <c r="U353" s="66">
        <f>SUM(M352+O352+Q352+S352+U352)</f>
        <v>86</v>
      </c>
    </row>
    <row r="354" spans="1:22" ht="33" customHeight="1" x14ac:dyDescent="0.25">
      <c r="A354" s="145"/>
      <c r="B354" s="143" t="s">
        <v>611</v>
      </c>
      <c r="C354" s="36" t="s">
        <v>612</v>
      </c>
      <c r="D354" s="190" t="s">
        <v>621</v>
      </c>
      <c r="E354" s="192"/>
      <c r="F354" s="187" t="s">
        <v>661</v>
      </c>
      <c r="G354" s="191"/>
      <c r="H354" s="190" t="s">
        <v>622</v>
      </c>
      <c r="I354" s="188"/>
      <c r="J354" s="189" t="s">
        <v>623</v>
      </c>
      <c r="K354" s="189"/>
      <c r="L354" s="187" t="s">
        <v>614</v>
      </c>
      <c r="M354" s="188"/>
      <c r="N354" s="189" t="s">
        <v>615</v>
      </c>
      <c r="O354" s="189"/>
      <c r="P354" s="190" t="s">
        <v>616</v>
      </c>
      <c r="Q354" s="191"/>
      <c r="R354" s="190" t="s">
        <v>617</v>
      </c>
      <c r="S354" s="188"/>
      <c r="T354" s="190" t="s">
        <v>618</v>
      </c>
      <c r="U354" s="188"/>
      <c r="V354" s="34"/>
    </row>
    <row r="355" spans="1:22" ht="19" x14ac:dyDescent="0.25">
      <c r="A355" s="145"/>
      <c r="B355" s="143"/>
      <c r="C355" s="50" t="s">
        <v>32</v>
      </c>
      <c r="D355" s="70">
        <f>E355/47</f>
        <v>0.42553191489361702</v>
      </c>
      <c r="E355" s="82">
        <v>20</v>
      </c>
      <c r="F355" s="80">
        <f>G355/24</f>
        <v>0.5</v>
      </c>
      <c r="G355" s="66">
        <v>12</v>
      </c>
      <c r="H355" s="85">
        <f>I355/18</f>
        <v>0.3888888888888889</v>
      </c>
      <c r="I355" s="66">
        <v>7</v>
      </c>
      <c r="J355" s="81">
        <f>K355/5</f>
        <v>0.2</v>
      </c>
      <c r="K355" s="82">
        <v>1</v>
      </c>
      <c r="L355" s="68">
        <f>M355/30</f>
        <v>0.53333333333333333</v>
      </c>
      <c r="M355" s="66">
        <v>16</v>
      </c>
      <c r="N355" s="4">
        <f>O355/1</f>
        <v>1</v>
      </c>
      <c r="O355" s="49">
        <v>1</v>
      </c>
      <c r="P355" s="70">
        <f>Q355/3</f>
        <v>0.66666666666666663</v>
      </c>
      <c r="Q355" s="71">
        <v>2</v>
      </c>
      <c r="R355" s="70">
        <f>S355/13</f>
        <v>0.15384615384615385</v>
      </c>
      <c r="S355" s="66">
        <v>2</v>
      </c>
      <c r="T355" s="74">
        <v>0</v>
      </c>
      <c r="U355" s="66">
        <v>0</v>
      </c>
    </row>
    <row r="356" spans="1:22" ht="19" x14ac:dyDescent="0.25">
      <c r="A356" s="145"/>
      <c r="B356" s="143"/>
      <c r="C356" s="50" t="s">
        <v>20</v>
      </c>
      <c r="D356" s="70">
        <f>E356/47</f>
        <v>0.25531914893617019</v>
      </c>
      <c r="E356" s="82">
        <v>12</v>
      </c>
      <c r="F356" s="80">
        <f t="shared" ref="F356:F359" si="38">G356/24</f>
        <v>0.20833333333333334</v>
      </c>
      <c r="G356" s="66">
        <v>5</v>
      </c>
      <c r="H356" s="85">
        <f t="shared" ref="H356:H359" si="39">I356/18</f>
        <v>0.27777777777777779</v>
      </c>
      <c r="I356" s="66">
        <v>5</v>
      </c>
      <c r="J356" s="81">
        <f t="shared" ref="J356:J359" si="40">K356/5</f>
        <v>0.4</v>
      </c>
      <c r="K356" s="82">
        <v>2</v>
      </c>
      <c r="L356" s="68">
        <f>M356/30</f>
        <v>0.26666666666666666</v>
      </c>
      <c r="M356" s="66">
        <v>8</v>
      </c>
      <c r="N356" s="4">
        <f>O356/1</f>
        <v>0</v>
      </c>
      <c r="O356" s="49">
        <v>0</v>
      </c>
      <c r="P356" s="70">
        <f>Q356/3</f>
        <v>0.33333333333333331</v>
      </c>
      <c r="Q356" s="71">
        <v>1</v>
      </c>
      <c r="R356" s="70">
        <f>S356/13</f>
        <v>0.15384615384615385</v>
      </c>
      <c r="S356" s="66">
        <v>2</v>
      </c>
      <c r="T356" s="74">
        <v>0</v>
      </c>
      <c r="U356" s="66">
        <v>0</v>
      </c>
    </row>
    <row r="357" spans="1:22" ht="19" x14ac:dyDescent="0.25">
      <c r="A357" s="145"/>
      <c r="B357" s="143"/>
      <c r="C357" s="50" t="s">
        <v>54</v>
      </c>
      <c r="D357" s="70">
        <f>E357/47</f>
        <v>0.19148936170212766</v>
      </c>
      <c r="E357" s="82">
        <v>9</v>
      </c>
      <c r="F357" s="80">
        <f t="shared" si="38"/>
        <v>0.125</v>
      </c>
      <c r="G357" s="66">
        <v>3</v>
      </c>
      <c r="H357" s="85">
        <f t="shared" si="39"/>
        <v>0.27777777777777779</v>
      </c>
      <c r="I357" s="66">
        <v>5</v>
      </c>
      <c r="J357" s="81">
        <f t="shared" si="40"/>
        <v>0.2</v>
      </c>
      <c r="K357" s="82">
        <v>1</v>
      </c>
      <c r="L357" s="68">
        <f>M357/30</f>
        <v>6.6666666666666666E-2</v>
      </c>
      <c r="M357" s="66">
        <v>2</v>
      </c>
      <c r="N357" s="4">
        <f>O357/1</f>
        <v>0</v>
      </c>
      <c r="O357" s="49">
        <v>0</v>
      </c>
      <c r="P357" s="70">
        <f>Q357/3</f>
        <v>0</v>
      </c>
      <c r="Q357" s="71">
        <v>0</v>
      </c>
      <c r="R357" s="70">
        <f>S357/13</f>
        <v>0.53846153846153844</v>
      </c>
      <c r="S357" s="66">
        <v>7</v>
      </c>
      <c r="T357" s="74">
        <v>0</v>
      </c>
      <c r="U357" s="66">
        <v>0</v>
      </c>
    </row>
    <row r="358" spans="1:22" ht="19" x14ac:dyDescent="0.25">
      <c r="A358" s="145"/>
      <c r="B358" s="143"/>
      <c r="C358" s="50" t="s">
        <v>21</v>
      </c>
      <c r="D358" s="70">
        <f>E358/47</f>
        <v>0.1276595744680851</v>
      </c>
      <c r="E358" s="82">
        <v>6</v>
      </c>
      <c r="F358" s="80">
        <f t="shared" si="38"/>
        <v>0.16666666666666666</v>
      </c>
      <c r="G358" s="66">
        <v>4</v>
      </c>
      <c r="H358" s="85">
        <f t="shared" si="39"/>
        <v>5.5555555555555552E-2</v>
      </c>
      <c r="I358" s="66">
        <v>1</v>
      </c>
      <c r="J358" s="81">
        <f t="shared" si="40"/>
        <v>0.2</v>
      </c>
      <c r="K358" s="82">
        <v>1</v>
      </c>
      <c r="L358" s="68">
        <f>M358/30</f>
        <v>0.13333333333333333</v>
      </c>
      <c r="M358" s="66">
        <v>4</v>
      </c>
      <c r="N358" s="4">
        <f>O358/1</f>
        <v>0</v>
      </c>
      <c r="O358" s="49">
        <v>0</v>
      </c>
      <c r="P358" s="70">
        <f>Q358/3</f>
        <v>0</v>
      </c>
      <c r="Q358" s="71">
        <v>0</v>
      </c>
      <c r="R358" s="70">
        <f>S358/13</f>
        <v>0.15384615384615385</v>
      </c>
      <c r="S358" s="66">
        <v>2</v>
      </c>
      <c r="T358" s="74">
        <v>0</v>
      </c>
      <c r="U358" s="66">
        <v>0</v>
      </c>
    </row>
    <row r="359" spans="1:22" ht="19" x14ac:dyDescent="0.25">
      <c r="A359" s="145"/>
      <c r="B359" s="143"/>
      <c r="C359" s="5" t="s">
        <v>573</v>
      </c>
      <c r="D359" s="87">
        <f>E359/47</f>
        <v>1</v>
      </c>
      <c r="E359" s="88">
        <f>SUM(E355:E358)</f>
        <v>47</v>
      </c>
      <c r="F359" s="89">
        <f t="shared" si="38"/>
        <v>1</v>
      </c>
      <c r="G359" s="90">
        <f>SUM(G355:G358)</f>
        <v>24</v>
      </c>
      <c r="H359" s="91">
        <f t="shared" si="39"/>
        <v>1</v>
      </c>
      <c r="I359" s="90">
        <f>SUM(I355:I358)</f>
        <v>18</v>
      </c>
      <c r="J359" s="91">
        <f t="shared" si="40"/>
        <v>1</v>
      </c>
      <c r="K359" s="90">
        <f>SUM(K355:K358)</f>
        <v>5</v>
      </c>
      <c r="L359" s="92">
        <f>M359/30</f>
        <v>1</v>
      </c>
      <c r="M359" s="90">
        <f>SUM(M355:M358)</f>
        <v>30</v>
      </c>
      <c r="N359" s="93">
        <f>O359/1</f>
        <v>1</v>
      </c>
      <c r="O359" s="94">
        <f>SUM(O355:O358)</f>
        <v>1</v>
      </c>
      <c r="P359" s="87">
        <f>Q359/3</f>
        <v>1</v>
      </c>
      <c r="Q359" s="94">
        <f>SUM(Q355:Q358)</f>
        <v>3</v>
      </c>
      <c r="R359" s="87">
        <f>S359/13</f>
        <v>1</v>
      </c>
      <c r="S359" s="90">
        <f>SUM(S355:S358)</f>
        <v>13</v>
      </c>
      <c r="T359" s="95">
        <v>0</v>
      </c>
      <c r="U359" s="90">
        <f t="shared" ref="U359" si="41">SUM(U355:U358)</f>
        <v>0</v>
      </c>
    </row>
    <row r="360" spans="1:22" ht="17" thickBot="1" x14ac:dyDescent="0.25">
      <c r="A360" s="145"/>
      <c r="B360" s="96"/>
      <c r="C360" s="96"/>
      <c r="D360" s="97"/>
      <c r="E360" s="98"/>
      <c r="F360" s="99"/>
      <c r="G360" s="100"/>
      <c r="H360" s="96"/>
      <c r="I360" s="100"/>
      <c r="J360" s="96"/>
      <c r="K360" s="98"/>
      <c r="L360" s="101"/>
      <c r="M360" s="100"/>
      <c r="N360" s="102"/>
      <c r="O360" s="103"/>
      <c r="P360" s="104"/>
      <c r="Q360" s="103"/>
      <c r="R360" s="104"/>
      <c r="S360" s="100"/>
      <c r="T360" s="105" t="s">
        <v>573</v>
      </c>
      <c r="U360" s="100">
        <f>SUM(M359+O359+Q359+S359+U359)</f>
        <v>47</v>
      </c>
    </row>
    <row r="361" spans="1:22" ht="17" thickTop="1" x14ac:dyDescent="0.2">
      <c r="E361" s="5"/>
      <c r="G361" s="49"/>
      <c r="K361" s="49"/>
      <c r="L361" s="49"/>
      <c r="M361" s="49"/>
    </row>
  </sheetData>
  <sortState xmlns:xlrd2="http://schemas.microsoft.com/office/spreadsheetml/2017/richdata2" ref="B278:AC285">
    <sortCondition ref="J278:J285"/>
    <sortCondition ref="K278:K285"/>
  </sortState>
  <mergeCells count="65">
    <mergeCell ref="N329:O329"/>
    <mergeCell ref="P329:Q329"/>
    <mergeCell ref="R329:S329"/>
    <mergeCell ref="T329:U329"/>
    <mergeCell ref="D329:E329"/>
    <mergeCell ref="F329:G329"/>
    <mergeCell ref="H329:I329"/>
    <mergeCell ref="J329:K329"/>
    <mergeCell ref="L329:M329"/>
    <mergeCell ref="D346:E346"/>
    <mergeCell ref="F346:G346"/>
    <mergeCell ref="H346:I346"/>
    <mergeCell ref="J346:K346"/>
    <mergeCell ref="D354:E354"/>
    <mergeCell ref="F354:G354"/>
    <mergeCell ref="H354:I354"/>
    <mergeCell ref="J354:K354"/>
    <mergeCell ref="D330:E330"/>
    <mergeCell ref="F330:G330"/>
    <mergeCell ref="H330:I330"/>
    <mergeCell ref="J330:K330"/>
    <mergeCell ref="D338:E338"/>
    <mergeCell ref="F338:G338"/>
    <mergeCell ref="H338:I338"/>
    <mergeCell ref="J338:K338"/>
    <mergeCell ref="L346:M346"/>
    <mergeCell ref="N346:O346"/>
    <mergeCell ref="P346:Q346"/>
    <mergeCell ref="R346:S346"/>
    <mergeCell ref="T346:U346"/>
    <mergeCell ref="L354:M354"/>
    <mergeCell ref="N354:O354"/>
    <mergeCell ref="P354:Q354"/>
    <mergeCell ref="R354:S354"/>
    <mergeCell ref="T354:U354"/>
    <mergeCell ref="L330:M330"/>
    <mergeCell ref="N330:O330"/>
    <mergeCell ref="P330:Q330"/>
    <mergeCell ref="R330:S330"/>
    <mergeCell ref="T330:U330"/>
    <mergeCell ref="L338:M338"/>
    <mergeCell ref="N338:O338"/>
    <mergeCell ref="P338:Q338"/>
    <mergeCell ref="R338:S338"/>
    <mergeCell ref="T338:U338"/>
    <mergeCell ref="D310:E310"/>
    <mergeCell ref="F310:G310"/>
    <mergeCell ref="H310:I310"/>
    <mergeCell ref="J310:K310"/>
    <mergeCell ref="L310:M310"/>
    <mergeCell ref="D301:E301"/>
    <mergeCell ref="F301:G301"/>
    <mergeCell ref="H301:I301"/>
    <mergeCell ref="J301:K301"/>
    <mergeCell ref="L301:M301"/>
    <mergeCell ref="D292:E292"/>
    <mergeCell ref="F292:G292"/>
    <mergeCell ref="H292:I292"/>
    <mergeCell ref="J292:K292"/>
    <mergeCell ref="L292:M292"/>
    <mergeCell ref="D319:E319"/>
    <mergeCell ref="F319:G319"/>
    <mergeCell ref="H319:I319"/>
    <mergeCell ref="J319:K319"/>
    <mergeCell ref="L319:M319"/>
  </mergeCells>
  <pageMargins left="0.7" right="0.7" top="0.75" bottom="0.75" header="0.3" footer="0.3"/>
  <pageSetup paperSize="9" orientation="portrait" horizontalDpi="0" verticalDpi="0"/>
  <ignoredErrors>
    <ignoredError sqref="F316:M326 M351 N343:T343 F343:J343 F352 F359 O351 Q351 S351 L336 H359 H352 J352 J359 L360:R360" formula="1"/>
    <ignoredError sqref="M336 U336 E352 E336 G336 U352 K359 U359 K355:K358 U353 T355:U358" formulaRange="1"/>
    <ignoredError sqref="N336:T336 F336 J336:K336 H336 I336 G352 I352 K352 T359 T352 L352 L359:M359 M352 N352:S352 N359:S359 L353:R353 L355:S358" formula="1" formulaRange="1"/>
  </ignoredError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5BFE7-6D6B-8E48-9796-00F4E2921E28}">
  <dimension ref="A1:Q352"/>
  <sheetViews>
    <sheetView showGridLines="0" topLeftCell="A324" zoomScale="146" zoomScaleNormal="146" workbookViewId="0">
      <selection activeCell="O342" sqref="O342"/>
    </sheetView>
  </sheetViews>
  <sheetFormatPr baseColWidth="10" defaultRowHeight="16" x14ac:dyDescent="0.2"/>
  <cols>
    <col min="1" max="1" width="2.83203125" customWidth="1"/>
    <col min="2" max="2" width="4.1640625" bestFit="1" customWidth="1"/>
    <col min="8" max="9" width="6.33203125" customWidth="1"/>
    <col min="10" max="11" width="6.1640625" customWidth="1"/>
    <col min="12" max="13" width="6.5" customWidth="1"/>
    <col min="14" max="14" width="7.83203125" customWidth="1"/>
    <col min="15" max="15" width="10.6640625" customWidth="1"/>
  </cols>
  <sheetData>
    <row r="1" spans="2:17" x14ac:dyDescent="0.2">
      <c r="B1">
        <v>1</v>
      </c>
      <c r="C1" t="s">
        <v>0</v>
      </c>
      <c r="D1" t="s">
        <v>1</v>
      </c>
      <c r="E1" t="s">
        <v>2</v>
      </c>
      <c r="F1" t="s">
        <v>3</v>
      </c>
      <c r="G1" t="s">
        <v>4</v>
      </c>
      <c r="H1" t="s">
        <v>5</v>
      </c>
      <c r="I1" t="s">
        <v>6</v>
      </c>
      <c r="J1" t="s">
        <v>7</v>
      </c>
      <c r="K1" t="s">
        <v>8</v>
      </c>
      <c r="L1" t="s">
        <v>9</v>
      </c>
      <c r="O1" t="s">
        <v>12</v>
      </c>
      <c r="Q1" t="s">
        <v>14</v>
      </c>
    </row>
    <row r="2" spans="2:17" x14ac:dyDescent="0.2">
      <c r="B2">
        <v>35</v>
      </c>
      <c r="C2" t="s">
        <v>219</v>
      </c>
      <c r="D2" t="s">
        <v>38</v>
      </c>
      <c r="E2" t="s">
        <v>17</v>
      </c>
      <c r="F2" t="s">
        <v>19</v>
      </c>
      <c r="G2" t="s">
        <v>19</v>
      </c>
      <c r="H2" t="s">
        <v>19</v>
      </c>
      <c r="I2" t="s">
        <v>82</v>
      </c>
      <c r="J2" t="s">
        <v>32</v>
      </c>
      <c r="K2" t="s">
        <v>17</v>
      </c>
      <c r="L2" t="s">
        <v>32</v>
      </c>
      <c r="O2" t="s">
        <v>58</v>
      </c>
    </row>
    <row r="3" spans="2:17" x14ac:dyDescent="0.2">
      <c r="B3">
        <v>21</v>
      </c>
      <c r="C3" t="s">
        <v>84</v>
      </c>
      <c r="D3" t="s">
        <v>38</v>
      </c>
      <c r="E3" t="s">
        <v>17</v>
      </c>
      <c r="F3" t="s">
        <v>18</v>
      </c>
      <c r="I3" t="s">
        <v>85</v>
      </c>
      <c r="K3" t="s">
        <v>46</v>
      </c>
      <c r="O3" t="s">
        <v>58</v>
      </c>
    </row>
    <row r="4" spans="2:17" x14ac:dyDescent="0.2">
      <c r="B4">
        <v>28</v>
      </c>
      <c r="C4" t="s">
        <v>289</v>
      </c>
      <c r="D4" t="s">
        <v>38</v>
      </c>
      <c r="E4" t="s">
        <v>17</v>
      </c>
      <c r="F4" t="s">
        <v>19</v>
      </c>
      <c r="G4" t="s">
        <v>19</v>
      </c>
      <c r="I4" t="s">
        <v>85</v>
      </c>
      <c r="J4" t="s">
        <v>32</v>
      </c>
      <c r="K4" t="s">
        <v>40</v>
      </c>
      <c r="O4" t="s">
        <v>58</v>
      </c>
    </row>
    <row r="5" spans="2:17" x14ac:dyDescent="0.2">
      <c r="B5">
        <v>22</v>
      </c>
      <c r="C5" t="s">
        <v>485</v>
      </c>
      <c r="D5" t="s">
        <v>38</v>
      </c>
      <c r="E5" t="s">
        <v>17</v>
      </c>
      <c r="F5" t="s">
        <v>18</v>
      </c>
      <c r="G5" t="s">
        <v>18</v>
      </c>
      <c r="H5" t="s">
        <v>486</v>
      </c>
      <c r="I5" t="s">
        <v>27</v>
      </c>
      <c r="J5" t="s">
        <v>21</v>
      </c>
      <c r="K5" t="s">
        <v>46</v>
      </c>
      <c r="O5" t="s">
        <v>58</v>
      </c>
      <c r="Q5" t="s">
        <v>487</v>
      </c>
    </row>
    <row r="6" spans="2:17" x14ac:dyDescent="0.2">
      <c r="B6">
        <v>23</v>
      </c>
      <c r="C6" t="s">
        <v>452</v>
      </c>
      <c r="D6" t="s">
        <v>38</v>
      </c>
      <c r="E6" t="s">
        <v>17</v>
      </c>
      <c r="F6" t="s">
        <v>18</v>
      </c>
      <c r="G6" t="s">
        <v>19</v>
      </c>
      <c r="H6" t="s">
        <v>18</v>
      </c>
      <c r="I6" t="s">
        <v>27</v>
      </c>
      <c r="K6" t="s">
        <v>46</v>
      </c>
      <c r="O6" t="s">
        <v>58</v>
      </c>
      <c r="Q6" t="s">
        <v>454</v>
      </c>
    </row>
    <row r="7" spans="2:17" x14ac:dyDescent="0.2">
      <c r="B7">
        <v>24</v>
      </c>
      <c r="C7" t="s">
        <v>456</v>
      </c>
      <c r="D7" t="s">
        <v>38</v>
      </c>
      <c r="E7" t="s">
        <v>17</v>
      </c>
      <c r="F7" t="s">
        <v>18</v>
      </c>
      <c r="G7" t="s">
        <v>18</v>
      </c>
      <c r="H7" t="s">
        <v>18</v>
      </c>
      <c r="I7" t="s">
        <v>27</v>
      </c>
      <c r="K7" t="s">
        <v>46</v>
      </c>
      <c r="O7" t="s">
        <v>58</v>
      </c>
    </row>
    <row r="8" spans="2:17" x14ac:dyDescent="0.2">
      <c r="B8">
        <v>25</v>
      </c>
      <c r="C8" t="s">
        <v>102</v>
      </c>
      <c r="D8" t="s">
        <v>30</v>
      </c>
      <c r="E8" t="s">
        <v>17</v>
      </c>
      <c r="F8" t="s">
        <v>18</v>
      </c>
      <c r="G8" t="s">
        <v>18</v>
      </c>
      <c r="H8" t="s">
        <v>18</v>
      </c>
      <c r="I8" t="s">
        <v>27</v>
      </c>
      <c r="K8" t="s">
        <v>46</v>
      </c>
      <c r="O8" t="s">
        <v>58</v>
      </c>
      <c r="Q8" s="9" t="s">
        <v>103</v>
      </c>
    </row>
    <row r="9" spans="2:17" x14ac:dyDescent="0.2">
      <c r="B9">
        <v>26</v>
      </c>
      <c r="C9" t="s">
        <v>136</v>
      </c>
      <c r="D9" t="s">
        <v>30</v>
      </c>
      <c r="E9" t="s">
        <v>17</v>
      </c>
      <c r="F9" t="s">
        <v>18</v>
      </c>
      <c r="G9" t="s">
        <v>18</v>
      </c>
      <c r="I9" t="s">
        <v>27</v>
      </c>
      <c r="K9" t="s">
        <v>46</v>
      </c>
      <c r="O9" t="s">
        <v>58</v>
      </c>
    </row>
    <row r="10" spans="2:17" x14ac:dyDescent="0.2">
      <c r="B10">
        <v>27</v>
      </c>
      <c r="C10" s="7" t="s">
        <v>371</v>
      </c>
      <c r="D10" t="s">
        <v>30</v>
      </c>
      <c r="E10" t="s">
        <v>17</v>
      </c>
      <c r="F10" t="s">
        <v>18</v>
      </c>
      <c r="G10" t="s">
        <v>18</v>
      </c>
      <c r="H10" t="s">
        <v>18</v>
      </c>
      <c r="I10" s="7" t="s">
        <v>27</v>
      </c>
      <c r="K10" s="8" t="s">
        <v>131</v>
      </c>
      <c r="O10" t="s">
        <v>58</v>
      </c>
      <c r="Q10" s="7" t="s">
        <v>373</v>
      </c>
    </row>
    <row r="11" spans="2:17" x14ac:dyDescent="0.2">
      <c r="B11">
        <v>29</v>
      </c>
      <c r="C11" t="s">
        <v>445</v>
      </c>
      <c r="D11" t="s">
        <v>38</v>
      </c>
      <c r="E11" t="s">
        <v>17</v>
      </c>
      <c r="F11" t="s">
        <v>19</v>
      </c>
      <c r="G11" t="s">
        <v>19</v>
      </c>
      <c r="H11" t="s">
        <v>19</v>
      </c>
      <c r="I11" t="s">
        <v>27</v>
      </c>
      <c r="K11" t="s">
        <v>40</v>
      </c>
      <c r="O11" t="s">
        <v>58</v>
      </c>
    </row>
    <row r="12" spans="2:17" x14ac:dyDescent="0.2">
      <c r="B12">
        <v>30</v>
      </c>
      <c r="C12" t="s">
        <v>288</v>
      </c>
      <c r="D12" t="s">
        <v>30</v>
      </c>
      <c r="E12" t="s">
        <v>17</v>
      </c>
      <c r="F12" t="s">
        <v>19</v>
      </c>
      <c r="G12" t="s">
        <v>19</v>
      </c>
      <c r="H12" t="s">
        <v>39</v>
      </c>
      <c r="I12" t="s">
        <v>27</v>
      </c>
      <c r="K12" t="s">
        <v>40</v>
      </c>
      <c r="O12" t="s">
        <v>58</v>
      </c>
    </row>
    <row r="13" spans="2:17" x14ac:dyDescent="0.2">
      <c r="B13">
        <v>31</v>
      </c>
      <c r="C13" t="s">
        <v>145</v>
      </c>
      <c r="D13" t="s">
        <v>30</v>
      </c>
      <c r="E13" t="s">
        <v>17</v>
      </c>
      <c r="F13" t="s">
        <v>18</v>
      </c>
      <c r="G13" t="s">
        <v>146</v>
      </c>
      <c r="I13" t="s">
        <v>27</v>
      </c>
      <c r="K13" t="s">
        <v>40</v>
      </c>
      <c r="O13" t="s">
        <v>58</v>
      </c>
    </row>
    <row r="14" spans="2:17" x14ac:dyDescent="0.2">
      <c r="B14">
        <v>32</v>
      </c>
      <c r="C14" t="s">
        <v>153</v>
      </c>
      <c r="D14" t="s">
        <v>30</v>
      </c>
      <c r="E14" s="7" t="s">
        <v>24</v>
      </c>
      <c r="F14" t="s">
        <v>18</v>
      </c>
      <c r="G14" t="s">
        <v>18</v>
      </c>
      <c r="H14" t="s">
        <v>19</v>
      </c>
      <c r="I14" t="s">
        <v>27</v>
      </c>
      <c r="K14" t="s">
        <v>40</v>
      </c>
      <c r="O14" t="s">
        <v>58</v>
      </c>
    </row>
    <row r="15" spans="2:17" x14ac:dyDescent="0.2">
      <c r="B15">
        <v>33</v>
      </c>
      <c r="C15" t="s">
        <v>122</v>
      </c>
      <c r="D15" t="s">
        <v>30</v>
      </c>
      <c r="E15" t="s">
        <v>17</v>
      </c>
      <c r="F15" t="s">
        <v>18</v>
      </c>
      <c r="G15" t="s">
        <v>18</v>
      </c>
      <c r="H15" t="s">
        <v>18</v>
      </c>
      <c r="I15" t="s">
        <v>27</v>
      </c>
      <c r="K15" t="s">
        <v>40</v>
      </c>
      <c r="O15" t="s">
        <v>58</v>
      </c>
    </row>
    <row r="16" spans="2:17" x14ac:dyDescent="0.2">
      <c r="B16">
        <v>36</v>
      </c>
      <c r="C16" t="s">
        <v>401</v>
      </c>
      <c r="D16" t="s">
        <v>38</v>
      </c>
      <c r="E16" t="s">
        <v>17</v>
      </c>
      <c r="F16" t="s">
        <v>18</v>
      </c>
      <c r="G16" t="s">
        <v>19</v>
      </c>
      <c r="H16" t="s">
        <v>19</v>
      </c>
      <c r="I16" t="s">
        <v>27</v>
      </c>
      <c r="K16" t="s">
        <v>17</v>
      </c>
      <c r="L16" t="s">
        <v>32</v>
      </c>
      <c r="O16" t="s">
        <v>58</v>
      </c>
    </row>
    <row r="17" spans="2:17" x14ac:dyDescent="0.2">
      <c r="B17">
        <v>37</v>
      </c>
      <c r="C17" t="s">
        <v>392</v>
      </c>
      <c r="D17" t="s">
        <v>26</v>
      </c>
      <c r="E17" t="s">
        <v>17</v>
      </c>
      <c r="F17" t="s">
        <v>18</v>
      </c>
      <c r="G17" t="s">
        <v>18</v>
      </c>
      <c r="H17" t="s">
        <v>18</v>
      </c>
      <c r="I17" t="s">
        <v>27</v>
      </c>
      <c r="K17" t="s">
        <v>17</v>
      </c>
      <c r="L17" t="s">
        <v>32</v>
      </c>
      <c r="O17" t="s">
        <v>58</v>
      </c>
    </row>
    <row r="18" spans="2:17" x14ac:dyDescent="0.2">
      <c r="B18">
        <v>38</v>
      </c>
      <c r="C18" t="s">
        <v>344</v>
      </c>
      <c r="D18" t="s">
        <v>30</v>
      </c>
      <c r="E18" t="s">
        <v>17</v>
      </c>
      <c r="F18" t="s">
        <v>18</v>
      </c>
      <c r="G18" t="s">
        <v>18</v>
      </c>
      <c r="H18" t="s">
        <v>19</v>
      </c>
      <c r="I18" t="s">
        <v>27</v>
      </c>
      <c r="K18" t="s">
        <v>17</v>
      </c>
      <c r="L18" t="s">
        <v>20</v>
      </c>
      <c r="O18" t="s">
        <v>58</v>
      </c>
      <c r="Q18" t="s">
        <v>345</v>
      </c>
    </row>
    <row r="19" spans="2:17" x14ac:dyDescent="0.2">
      <c r="B19">
        <v>39</v>
      </c>
      <c r="C19" t="s">
        <v>110</v>
      </c>
      <c r="D19" t="s">
        <v>30</v>
      </c>
      <c r="E19" t="s">
        <v>17</v>
      </c>
      <c r="F19" t="s">
        <v>18</v>
      </c>
      <c r="G19" t="s">
        <v>18</v>
      </c>
      <c r="H19" t="s">
        <v>18</v>
      </c>
      <c r="I19" t="s">
        <v>27</v>
      </c>
      <c r="K19" t="s">
        <v>17</v>
      </c>
      <c r="L19" t="s">
        <v>20</v>
      </c>
      <c r="O19" t="s">
        <v>58</v>
      </c>
    </row>
    <row r="20" spans="2:17" x14ac:dyDescent="0.2">
      <c r="B20">
        <v>40</v>
      </c>
      <c r="C20" t="s">
        <v>391</v>
      </c>
      <c r="D20" t="s">
        <v>66</v>
      </c>
      <c r="E20" t="s">
        <v>17</v>
      </c>
      <c r="F20" t="s">
        <v>18</v>
      </c>
      <c r="G20" t="s">
        <v>18</v>
      </c>
      <c r="H20" t="s">
        <v>18</v>
      </c>
      <c r="I20" t="s">
        <v>27</v>
      </c>
      <c r="K20" t="s">
        <v>17</v>
      </c>
      <c r="L20" t="s">
        <v>21</v>
      </c>
      <c r="O20" t="s">
        <v>58</v>
      </c>
    </row>
    <row r="21" spans="2:17" x14ac:dyDescent="0.2">
      <c r="B21">
        <v>34</v>
      </c>
      <c r="C21" t="s">
        <v>374</v>
      </c>
      <c r="D21" t="s">
        <v>38</v>
      </c>
      <c r="E21" t="s">
        <v>17</v>
      </c>
      <c r="F21" t="s">
        <v>18</v>
      </c>
      <c r="G21" t="s">
        <v>18</v>
      </c>
      <c r="H21" t="s">
        <v>18</v>
      </c>
      <c r="I21" t="s">
        <v>40</v>
      </c>
      <c r="K21" t="s">
        <v>40</v>
      </c>
      <c r="O21" t="s">
        <v>58</v>
      </c>
      <c r="Q21" t="s">
        <v>375</v>
      </c>
    </row>
    <row r="22" spans="2:17" x14ac:dyDescent="0.2">
      <c r="B22">
        <v>41</v>
      </c>
      <c r="C22" t="s">
        <v>57</v>
      </c>
      <c r="D22" t="s">
        <v>38</v>
      </c>
      <c r="E22" t="s">
        <v>17</v>
      </c>
      <c r="F22" t="s">
        <v>18</v>
      </c>
      <c r="G22" t="s">
        <v>18</v>
      </c>
      <c r="H22" t="s">
        <v>18</v>
      </c>
      <c r="I22" t="s">
        <v>17</v>
      </c>
      <c r="J22" t="s">
        <v>32</v>
      </c>
      <c r="K22" t="s">
        <v>17</v>
      </c>
      <c r="L22" t="s">
        <v>32</v>
      </c>
      <c r="O22" t="s">
        <v>58</v>
      </c>
    </row>
    <row r="23" spans="2:17" x14ac:dyDescent="0.2">
      <c r="B23">
        <v>42</v>
      </c>
      <c r="C23" t="s">
        <v>180</v>
      </c>
      <c r="D23" t="s">
        <v>38</v>
      </c>
      <c r="E23" t="s">
        <v>17</v>
      </c>
      <c r="F23" s="6" t="s">
        <v>92</v>
      </c>
      <c r="G23" t="s">
        <v>19</v>
      </c>
      <c r="H23" t="s">
        <v>92</v>
      </c>
      <c r="I23" t="s">
        <v>17</v>
      </c>
      <c r="J23" t="s">
        <v>20</v>
      </c>
      <c r="K23" t="s">
        <v>17</v>
      </c>
      <c r="L23" t="s">
        <v>32</v>
      </c>
      <c r="O23" t="s">
        <v>58</v>
      </c>
    </row>
    <row r="24" spans="2:17" x14ac:dyDescent="0.2">
      <c r="B24">
        <v>43</v>
      </c>
      <c r="C24" t="s">
        <v>91</v>
      </c>
      <c r="D24" t="s">
        <v>38</v>
      </c>
      <c r="E24" t="s">
        <v>17</v>
      </c>
      <c r="F24" s="6" t="s">
        <v>92</v>
      </c>
      <c r="G24" t="s">
        <v>19</v>
      </c>
      <c r="H24" t="s">
        <v>92</v>
      </c>
      <c r="I24" t="s">
        <v>17</v>
      </c>
      <c r="J24" t="s">
        <v>32</v>
      </c>
      <c r="K24" t="s">
        <v>17</v>
      </c>
      <c r="L24" t="s">
        <v>20</v>
      </c>
      <c r="O24" t="s">
        <v>58</v>
      </c>
    </row>
    <row r="25" spans="2:17" x14ac:dyDescent="0.2">
      <c r="B25">
        <v>44</v>
      </c>
      <c r="C25" t="s">
        <v>376</v>
      </c>
      <c r="D25" t="s">
        <v>30</v>
      </c>
      <c r="E25" t="s">
        <v>17</v>
      </c>
      <c r="F25" t="s">
        <v>18</v>
      </c>
      <c r="G25" t="s">
        <v>18</v>
      </c>
      <c r="H25" t="s">
        <v>18</v>
      </c>
      <c r="K25" t="s">
        <v>17</v>
      </c>
      <c r="L25" t="s">
        <v>20</v>
      </c>
      <c r="O25" t="s">
        <v>58</v>
      </c>
      <c r="Q25" t="s">
        <v>377</v>
      </c>
    </row>
    <row r="26" spans="2:17" x14ac:dyDescent="0.2">
      <c r="B26">
        <v>99</v>
      </c>
      <c r="C26" t="s">
        <v>419</v>
      </c>
      <c r="D26" t="s">
        <v>38</v>
      </c>
      <c r="E26" t="s">
        <v>17</v>
      </c>
      <c r="F26" t="s">
        <v>18</v>
      </c>
      <c r="G26" t="s">
        <v>18</v>
      </c>
      <c r="H26" t="s">
        <v>420</v>
      </c>
      <c r="I26" t="s">
        <v>17</v>
      </c>
      <c r="J26" t="s">
        <v>20</v>
      </c>
      <c r="K26" t="s">
        <v>17</v>
      </c>
      <c r="L26" t="s">
        <v>32</v>
      </c>
      <c r="O26" t="s">
        <v>421</v>
      </c>
      <c r="Q26" t="s">
        <v>422</v>
      </c>
    </row>
    <row r="27" spans="2:17" x14ac:dyDescent="0.2">
      <c r="B27">
        <v>105</v>
      </c>
      <c r="C27" t="s">
        <v>388</v>
      </c>
      <c r="D27" t="s">
        <v>38</v>
      </c>
      <c r="E27" t="s">
        <v>17</v>
      </c>
      <c r="F27" s="6" t="s">
        <v>92</v>
      </c>
      <c r="G27" t="s">
        <v>19</v>
      </c>
      <c r="H27" t="s">
        <v>19</v>
      </c>
      <c r="I27" t="s">
        <v>17</v>
      </c>
      <c r="J27" t="s">
        <v>21</v>
      </c>
      <c r="K27" t="s">
        <v>17</v>
      </c>
      <c r="L27" t="s">
        <v>21</v>
      </c>
      <c r="O27" t="s">
        <v>389</v>
      </c>
      <c r="Q27" t="s">
        <v>390</v>
      </c>
    </row>
    <row r="28" spans="2:17" x14ac:dyDescent="0.2">
      <c r="B28">
        <v>100</v>
      </c>
      <c r="C28" t="s">
        <v>307</v>
      </c>
      <c r="D28" t="s">
        <v>30</v>
      </c>
      <c r="E28" t="s">
        <v>17</v>
      </c>
      <c r="F28" t="s">
        <v>18</v>
      </c>
      <c r="G28" t="s">
        <v>18</v>
      </c>
      <c r="I28" t="s">
        <v>27</v>
      </c>
      <c r="K28" t="s">
        <v>40</v>
      </c>
      <c r="O28" t="s">
        <v>308</v>
      </c>
      <c r="Q28" t="s">
        <v>309</v>
      </c>
    </row>
    <row r="29" spans="2:17" x14ac:dyDescent="0.2">
      <c r="B29">
        <v>101</v>
      </c>
      <c r="C29" t="s">
        <v>186</v>
      </c>
      <c r="D29" t="s">
        <v>30</v>
      </c>
      <c r="E29" t="s">
        <v>17</v>
      </c>
      <c r="F29" t="s">
        <v>18</v>
      </c>
      <c r="G29" t="s">
        <v>18</v>
      </c>
      <c r="H29" t="s">
        <v>18</v>
      </c>
      <c r="I29" t="s">
        <v>27</v>
      </c>
      <c r="K29" t="s">
        <v>17</v>
      </c>
      <c r="L29" t="s">
        <v>32</v>
      </c>
      <c r="O29" t="s">
        <v>187</v>
      </c>
    </row>
    <row r="30" spans="2:17" x14ac:dyDescent="0.2">
      <c r="B30">
        <v>102</v>
      </c>
      <c r="C30" t="s">
        <v>248</v>
      </c>
      <c r="D30" t="s">
        <v>30</v>
      </c>
      <c r="E30" t="s">
        <v>17</v>
      </c>
      <c r="F30" t="s">
        <v>18</v>
      </c>
      <c r="G30" t="s">
        <v>18</v>
      </c>
      <c r="H30" t="s">
        <v>116</v>
      </c>
      <c r="I30" t="s">
        <v>27</v>
      </c>
      <c r="K30" t="s">
        <v>17</v>
      </c>
      <c r="L30" t="s">
        <v>32</v>
      </c>
      <c r="O30" t="s">
        <v>249</v>
      </c>
    </row>
    <row r="31" spans="2:17" x14ac:dyDescent="0.2">
      <c r="B31">
        <v>103</v>
      </c>
      <c r="C31" t="s">
        <v>303</v>
      </c>
      <c r="D31" t="s">
        <v>30</v>
      </c>
      <c r="E31" t="s">
        <v>17</v>
      </c>
      <c r="F31" t="s">
        <v>18</v>
      </c>
      <c r="G31" t="s">
        <v>18</v>
      </c>
      <c r="H31" t="s">
        <v>19</v>
      </c>
      <c r="I31" t="s">
        <v>27</v>
      </c>
      <c r="K31" t="s">
        <v>17</v>
      </c>
      <c r="L31" t="s">
        <v>32</v>
      </c>
      <c r="O31" t="s">
        <v>304</v>
      </c>
      <c r="Q31" t="s">
        <v>305</v>
      </c>
    </row>
    <row r="32" spans="2:17" x14ac:dyDescent="0.2">
      <c r="B32">
        <v>107</v>
      </c>
      <c r="C32" t="s">
        <v>439</v>
      </c>
      <c r="D32" t="s">
        <v>38</v>
      </c>
      <c r="E32" t="s">
        <v>17</v>
      </c>
      <c r="F32" t="s">
        <v>18</v>
      </c>
      <c r="G32" t="s">
        <v>19</v>
      </c>
      <c r="H32" t="s">
        <v>19</v>
      </c>
      <c r="I32" t="s">
        <v>40</v>
      </c>
      <c r="K32" t="s">
        <v>17</v>
      </c>
      <c r="L32" t="s">
        <v>54</v>
      </c>
      <c r="O32" t="s">
        <v>440</v>
      </c>
    </row>
    <row r="33" spans="2:17" x14ac:dyDescent="0.2">
      <c r="B33">
        <v>106</v>
      </c>
      <c r="C33" t="s">
        <v>380</v>
      </c>
      <c r="D33" t="s">
        <v>16</v>
      </c>
      <c r="E33" t="s">
        <v>17</v>
      </c>
      <c r="F33" t="s">
        <v>19</v>
      </c>
      <c r="G33" t="s">
        <v>19</v>
      </c>
      <c r="H33" t="s">
        <v>19</v>
      </c>
      <c r="I33" t="s">
        <v>17</v>
      </c>
      <c r="J33" t="s">
        <v>54</v>
      </c>
      <c r="K33" t="s">
        <v>31</v>
      </c>
      <c r="L33" t="s">
        <v>54</v>
      </c>
      <c r="O33" t="s">
        <v>382</v>
      </c>
    </row>
    <row r="34" spans="2:17" x14ac:dyDescent="0.2">
      <c r="B34">
        <v>108</v>
      </c>
      <c r="C34" t="s">
        <v>403</v>
      </c>
      <c r="D34" t="s">
        <v>38</v>
      </c>
      <c r="E34" t="s">
        <v>17</v>
      </c>
      <c r="F34" t="s">
        <v>18</v>
      </c>
      <c r="G34" t="s">
        <v>18</v>
      </c>
      <c r="H34" t="s">
        <v>18</v>
      </c>
      <c r="I34" t="s">
        <v>17</v>
      </c>
      <c r="J34" t="s">
        <v>32</v>
      </c>
      <c r="K34" t="s">
        <v>17</v>
      </c>
      <c r="L34" t="s">
        <v>32</v>
      </c>
      <c r="O34" t="s">
        <v>382</v>
      </c>
      <c r="Q34" t="s">
        <v>404</v>
      </c>
    </row>
    <row r="35" spans="2:17" x14ac:dyDescent="0.2">
      <c r="B35">
        <v>109</v>
      </c>
      <c r="C35" t="s">
        <v>240</v>
      </c>
      <c r="D35" t="s">
        <v>30</v>
      </c>
      <c r="E35" t="s">
        <v>17</v>
      </c>
      <c r="F35" t="s">
        <v>18</v>
      </c>
      <c r="G35" t="s">
        <v>19</v>
      </c>
      <c r="H35" t="s">
        <v>92</v>
      </c>
      <c r="I35" t="s">
        <v>27</v>
      </c>
      <c r="K35" t="s">
        <v>17</v>
      </c>
      <c r="L35" t="s">
        <v>54</v>
      </c>
      <c r="O35" t="s">
        <v>242</v>
      </c>
      <c r="Q35" t="s">
        <v>243</v>
      </c>
    </row>
    <row r="36" spans="2:17" x14ac:dyDescent="0.2">
      <c r="B36">
        <v>110</v>
      </c>
      <c r="C36" t="s">
        <v>291</v>
      </c>
      <c r="D36" t="s">
        <v>30</v>
      </c>
      <c r="E36" t="s">
        <v>17</v>
      </c>
      <c r="F36" t="s">
        <v>18</v>
      </c>
      <c r="G36" t="s">
        <v>19</v>
      </c>
      <c r="H36" t="s">
        <v>92</v>
      </c>
      <c r="I36" t="s">
        <v>27</v>
      </c>
      <c r="K36" t="s">
        <v>17</v>
      </c>
      <c r="L36" t="s">
        <v>21</v>
      </c>
      <c r="O36" t="s">
        <v>292</v>
      </c>
      <c r="Q36" t="s">
        <v>293</v>
      </c>
    </row>
    <row r="37" spans="2:17" x14ac:dyDescent="0.2">
      <c r="B37">
        <v>111</v>
      </c>
      <c r="C37" t="s">
        <v>540</v>
      </c>
      <c r="D37" t="s">
        <v>26</v>
      </c>
      <c r="E37" t="s">
        <v>17</v>
      </c>
      <c r="F37" t="s">
        <v>18</v>
      </c>
      <c r="G37" t="s">
        <v>18</v>
      </c>
      <c r="H37" t="s">
        <v>541</v>
      </c>
      <c r="I37" t="s">
        <v>27</v>
      </c>
      <c r="K37" t="s">
        <v>46</v>
      </c>
      <c r="O37" t="s">
        <v>542</v>
      </c>
      <c r="Q37" t="s">
        <v>543</v>
      </c>
    </row>
    <row r="38" spans="2:17" x14ac:dyDescent="0.2">
      <c r="B38">
        <v>51</v>
      </c>
      <c r="C38" t="s">
        <v>457</v>
      </c>
      <c r="D38" t="s">
        <v>184</v>
      </c>
      <c r="E38" t="s">
        <v>17</v>
      </c>
      <c r="F38" t="s">
        <v>19</v>
      </c>
      <c r="G38" t="s">
        <v>19</v>
      </c>
      <c r="H38" t="s">
        <v>458</v>
      </c>
      <c r="I38" t="s">
        <v>82</v>
      </c>
      <c r="K38" t="s">
        <v>46</v>
      </c>
      <c r="O38" t="s">
        <v>41</v>
      </c>
    </row>
    <row r="39" spans="2:17" x14ac:dyDescent="0.2">
      <c r="B39">
        <v>52</v>
      </c>
      <c r="C39" t="s">
        <v>368</v>
      </c>
      <c r="D39" t="s">
        <v>66</v>
      </c>
      <c r="E39" t="s">
        <v>17</v>
      </c>
      <c r="F39" t="s">
        <v>18</v>
      </c>
      <c r="G39" t="s">
        <v>18</v>
      </c>
      <c r="H39" t="s">
        <v>18</v>
      </c>
      <c r="I39" t="s">
        <v>82</v>
      </c>
      <c r="K39" t="s">
        <v>46</v>
      </c>
      <c r="O39" t="s">
        <v>41</v>
      </c>
    </row>
    <row r="40" spans="2:17" x14ac:dyDescent="0.2">
      <c r="B40">
        <v>63</v>
      </c>
      <c r="C40" t="s">
        <v>489</v>
      </c>
      <c r="D40" t="s">
        <v>38</v>
      </c>
      <c r="E40" t="s">
        <v>17</v>
      </c>
      <c r="F40" t="s">
        <v>19</v>
      </c>
      <c r="G40" t="s">
        <v>19</v>
      </c>
      <c r="H40" t="s">
        <v>173</v>
      </c>
      <c r="I40" t="s">
        <v>82</v>
      </c>
      <c r="K40" t="s">
        <v>40</v>
      </c>
      <c r="O40" t="s">
        <v>41</v>
      </c>
    </row>
    <row r="41" spans="2:17" x14ac:dyDescent="0.2">
      <c r="B41">
        <v>76</v>
      </c>
      <c r="C41" t="s">
        <v>88</v>
      </c>
      <c r="D41" t="s">
        <v>38</v>
      </c>
      <c r="E41" t="s">
        <v>17</v>
      </c>
      <c r="F41" t="s">
        <v>18</v>
      </c>
      <c r="G41" t="s">
        <v>18</v>
      </c>
      <c r="H41" t="s">
        <v>18</v>
      </c>
      <c r="I41" t="s">
        <v>82</v>
      </c>
      <c r="K41" t="s">
        <v>17</v>
      </c>
      <c r="L41" t="s">
        <v>54</v>
      </c>
      <c r="O41" t="s">
        <v>41</v>
      </c>
      <c r="Q41" t="s">
        <v>90</v>
      </c>
    </row>
    <row r="42" spans="2:17" x14ac:dyDescent="0.2">
      <c r="B42">
        <v>77</v>
      </c>
      <c r="C42" t="s">
        <v>254</v>
      </c>
      <c r="D42" t="s">
        <v>38</v>
      </c>
      <c r="E42" t="s">
        <v>17</v>
      </c>
      <c r="F42" t="s">
        <v>19</v>
      </c>
      <c r="G42" t="s">
        <v>19</v>
      </c>
      <c r="H42" t="s">
        <v>19</v>
      </c>
      <c r="I42" t="s">
        <v>85</v>
      </c>
      <c r="J42" t="s">
        <v>20</v>
      </c>
      <c r="K42" t="s">
        <v>17</v>
      </c>
      <c r="L42" t="s">
        <v>20</v>
      </c>
      <c r="O42" t="s">
        <v>41</v>
      </c>
    </row>
    <row r="43" spans="2:17" x14ac:dyDescent="0.2">
      <c r="B43">
        <v>78</v>
      </c>
      <c r="C43" t="s">
        <v>170</v>
      </c>
      <c r="D43" s="8" t="s">
        <v>171</v>
      </c>
      <c r="E43" t="s">
        <v>17</v>
      </c>
      <c r="F43" t="s">
        <v>19</v>
      </c>
      <c r="G43" t="s">
        <v>19</v>
      </c>
      <c r="H43" t="s">
        <v>19</v>
      </c>
      <c r="I43" t="s">
        <v>85</v>
      </c>
      <c r="K43" s="8" t="s">
        <v>17</v>
      </c>
      <c r="L43" t="s">
        <v>32</v>
      </c>
      <c r="O43" t="s">
        <v>41</v>
      </c>
    </row>
    <row r="44" spans="2:17" x14ac:dyDescent="0.2">
      <c r="B44">
        <v>79</v>
      </c>
      <c r="C44" t="s">
        <v>405</v>
      </c>
      <c r="D44" t="s">
        <v>38</v>
      </c>
      <c r="E44" t="s">
        <v>17</v>
      </c>
      <c r="F44" t="s">
        <v>18</v>
      </c>
      <c r="G44" t="s">
        <v>19</v>
      </c>
      <c r="H44" t="s">
        <v>116</v>
      </c>
      <c r="I44" t="s">
        <v>85</v>
      </c>
      <c r="K44" t="s">
        <v>17</v>
      </c>
      <c r="L44" t="s">
        <v>54</v>
      </c>
      <c r="O44" t="s">
        <v>41</v>
      </c>
      <c r="Q44" t="s">
        <v>406</v>
      </c>
    </row>
    <row r="45" spans="2:17" x14ac:dyDescent="0.2">
      <c r="B45">
        <v>45</v>
      </c>
      <c r="C45" t="s">
        <v>340</v>
      </c>
      <c r="D45" t="s">
        <v>30</v>
      </c>
      <c r="E45" t="s">
        <v>17</v>
      </c>
      <c r="F45" t="s">
        <v>19</v>
      </c>
      <c r="G45" t="s">
        <v>19</v>
      </c>
      <c r="H45" t="s">
        <v>19</v>
      </c>
      <c r="I45" t="s">
        <v>27</v>
      </c>
      <c r="K45" t="s">
        <v>31</v>
      </c>
      <c r="O45" t="s">
        <v>41</v>
      </c>
    </row>
    <row r="46" spans="2:17" x14ac:dyDescent="0.2">
      <c r="B46">
        <v>46</v>
      </c>
      <c r="C46" t="s">
        <v>127</v>
      </c>
      <c r="D46" t="s">
        <v>38</v>
      </c>
      <c r="E46" t="s">
        <v>17</v>
      </c>
      <c r="F46" t="s">
        <v>18</v>
      </c>
      <c r="G46" t="s">
        <v>18</v>
      </c>
      <c r="H46" t="s">
        <v>19</v>
      </c>
      <c r="I46" t="s">
        <v>27</v>
      </c>
      <c r="K46" t="s">
        <v>31</v>
      </c>
      <c r="O46" t="s">
        <v>41</v>
      </c>
    </row>
    <row r="47" spans="2:17" x14ac:dyDescent="0.2">
      <c r="B47">
        <v>47</v>
      </c>
      <c r="C47" t="s">
        <v>231</v>
      </c>
      <c r="D47" t="s">
        <v>30</v>
      </c>
      <c r="E47" t="s">
        <v>17</v>
      </c>
      <c r="F47" t="s">
        <v>18</v>
      </c>
      <c r="G47" t="s">
        <v>19</v>
      </c>
      <c r="H47" t="s">
        <v>19</v>
      </c>
      <c r="I47" t="s">
        <v>27</v>
      </c>
      <c r="K47" t="s">
        <v>31</v>
      </c>
      <c r="O47" t="s">
        <v>41</v>
      </c>
      <c r="Q47" t="s">
        <v>233</v>
      </c>
    </row>
    <row r="48" spans="2:17" x14ac:dyDescent="0.2">
      <c r="B48">
        <v>48</v>
      </c>
      <c r="C48" t="s">
        <v>206</v>
      </c>
      <c r="D48" t="s">
        <v>30</v>
      </c>
      <c r="E48" t="s">
        <v>17</v>
      </c>
      <c r="F48" t="s">
        <v>18</v>
      </c>
      <c r="G48" t="s">
        <v>18</v>
      </c>
      <c r="H48" t="s">
        <v>18</v>
      </c>
      <c r="I48" t="s">
        <v>27</v>
      </c>
      <c r="K48" t="s">
        <v>31</v>
      </c>
      <c r="O48" t="s">
        <v>41</v>
      </c>
    </row>
    <row r="49" spans="2:17" x14ac:dyDescent="0.2">
      <c r="B49">
        <v>49</v>
      </c>
      <c r="C49" t="s">
        <v>407</v>
      </c>
      <c r="D49" t="s">
        <v>66</v>
      </c>
      <c r="E49" t="s">
        <v>17</v>
      </c>
      <c r="F49" t="s">
        <v>18</v>
      </c>
      <c r="G49" t="s">
        <v>19</v>
      </c>
      <c r="H49" t="s">
        <v>408</v>
      </c>
      <c r="I49" t="s">
        <v>27</v>
      </c>
      <c r="K49" t="s">
        <v>31</v>
      </c>
      <c r="O49" t="s">
        <v>41</v>
      </c>
      <c r="Q49" t="s">
        <v>409</v>
      </c>
    </row>
    <row r="50" spans="2:17" x14ac:dyDescent="0.2">
      <c r="B50">
        <v>53</v>
      </c>
      <c r="C50" t="s">
        <v>253</v>
      </c>
      <c r="D50" t="s">
        <v>38</v>
      </c>
      <c r="E50" t="s">
        <v>17</v>
      </c>
      <c r="F50" t="s">
        <v>19</v>
      </c>
      <c r="G50" t="s">
        <v>19</v>
      </c>
      <c r="H50" t="s">
        <v>19</v>
      </c>
      <c r="I50" t="s">
        <v>27</v>
      </c>
      <c r="K50" t="s">
        <v>46</v>
      </c>
      <c r="O50" t="s">
        <v>41</v>
      </c>
      <c r="Q50" t="s">
        <v>24</v>
      </c>
    </row>
    <row r="51" spans="2:17" x14ac:dyDescent="0.2">
      <c r="B51">
        <v>54</v>
      </c>
      <c r="C51" t="s">
        <v>556</v>
      </c>
      <c r="D51" t="s">
        <v>30</v>
      </c>
      <c r="E51" t="s">
        <v>17</v>
      </c>
      <c r="F51" t="s">
        <v>19</v>
      </c>
      <c r="G51" t="s">
        <v>19</v>
      </c>
      <c r="H51" t="s">
        <v>557</v>
      </c>
      <c r="I51" t="s">
        <v>27</v>
      </c>
      <c r="K51" t="s">
        <v>46</v>
      </c>
      <c r="O51" t="s">
        <v>41</v>
      </c>
    </row>
    <row r="52" spans="2:17" x14ac:dyDescent="0.2">
      <c r="B52">
        <v>55</v>
      </c>
      <c r="C52" t="s">
        <v>123</v>
      </c>
      <c r="D52" t="s">
        <v>38</v>
      </c>
      <c r="E52" t="s">
        <v>17</v>
      </c>
      <c r="F52" t="s">
        <v>18</v>
      </c>
      <c r="G52" t="s">
        <v>18</v>
      </c>
      <c r="H52" t="s">
        <v>124</v>
      </c>
      <c r="I52" t="s">
        <v>27</v>
      </c>
      <c r="K52" t="s">
        <v>46</v>
      </c>
      <c r="O52" t="s">
        <v>41</v>
      </c>
    </row>
    <row r="53" spans="2:17" x14ac:dyDescent="0.2">
      <c r="B53">
        <v>56</v>
      </c>
      <c r="C53" t="s">
        <v>462</v>
      </c>
      <c r="D53" t="s">
        <v>324</v>
      </c>
      <c r="E53" t="s">
        <v>17</v>
      </c>
      <c r="F53" t="s">
        <v>18</v>
      </c>
      <c r="G53" t="s">
        <v>18</v>
      </c>
      <c r="H53" t="s">
        <v>463</v>
      </c>
      <c r="I53" t="s">
        <v>27</v>
      </c>
      <c r="K53" t="s">
        <v>46</v>
      </c>
      <c r="O53" t="s">
        <v>41</v>
      </c>
    </row>
    <row r="54" spans="2:17" x14ac:dyDescent="0.2">
      <c r="B54">
        <v>57</v>
      </c>
      <c r="C54" t="s">
        <v>100</v>
      </c>
      <c r="D54" t="s">
        <v>30</v>
      </c>
      <c r="E54" t="s">
        <v>17</v>
      </c>
      <c r="F54" t="s">
        <v>18</v>
      </c>
      <c r="G54" t="s">
        <v>18</v>
      </c>
      <c r="H54" t="s">
        <v>19</v>
      </c>
      <c r="I54" t="s">
        <v>27</v>
      </c>
      <c r="K54" t="s">
        <v>46</v>
      </c>
      <c r="O54" t="s">
        <v>41</v>
      </c>
    </row>
    <row r="55" spans="2:17" x14ac:dyDescent="0.2">
      <c r="B55">
        <v>58</v>
      </c>
      <c r="C55" t="s">
        <v>503</v>
      </c>
      <c r="D55" t="s">
        <v>30</v>
      </c>
      <c r="E55" t="s">
        <v>17</v>
      </c>
      <c r="F55" t="s">
        <v>18</v>
      </c>
      <c r="G55" t="s">
        <v>18</v>
      </c>
      <c r="H55" t="s">
        <v>19</v>
      </c>
      <c r="I55" t="s">
        <v>27</v>
      </c>
      <c r="K55" t="s">
        <v>46</v>
      </c>
      <c r="O55" t="s">
        <v>41</v>
      </c>
    </row>
    <row r="56" spans="2:17" x14ac:dyDescent="0.2">
      <c r="B56">
        <v>59</v>
      </c>
      <c r="C56" t="s">
        <v>99</v>
      </c>
      <c r="D56" t="s">
        <v>30</v>
      </c>
      <c r="E56" t="s">
        <v>17</v>
      </c>
      <c r="F56" t="s">
        <v>18</v>
      </c>
      <c r="G56" t="s">
        <v>18</v>
      </c>
      <c r="H56" t="s">
        <v>18</v>
      </c>
      <c r="I56" t="s">
        <v>27</v>
      </c>
      <c r="K56" t="s">
        <v>46</v>
      </c>
      <c r="O56" t="s">
        <v>41</v>
      </c>
    </row>
    <row r="57" spans="2:17" x14ac:dyDescent="0.2">
      <c r="B57">
        <v>64</v>
      </c>
      <c r="C57" t="s">
        <v>272</v>
      </c>
      <c r="D57" t="s">
        <v>30</v>
      </c>
      <c r="E57" t="s">
        <v>17</v>
      </c>
      <c r="F57" t="s">
        <v>19</v>
      </c>
      <c r="G57" t="s">
        <v>19</v>
      </c>
      <c r="I57" t="s">
        <v>27</v>
      </c>
      <c r="K57" t="s">
        <v>40</v>
      </c>
      <c r="O57" t="s">
        <v>41</v>
      </c>
    </row>
    <row r="58" spans="2:17" x14ac:dyDescent="0.2">
      <c r="B58">
        <v>65</v>
      </c>
      <c r="C58" t="s">
        <v>513</v>
      </c>
      <c r="D58" t="s">
        <v>38</v>
      </c>
      <c r="E58" t="s">
        <v>17</v>
      </c>
      <c r="F58" t="s">
        <v>18</v>
      </c>
      <c r="G58" t="s">
        <v>18</v>
      </c>
      <c r="H58" t="s">
        <v>116</v>
      </c>
      <c r="I58" t="s">
        <v>27</v>
      </c>
      <c r="K58" t="s">
        <v>40</v>
      </c>
      <c r="O58" t="s">
        <v>41</v>
      </c>
      <c r="Q58" t="s">
        <v>514</v>
      </c>
    </row>
    <row r="59" spans="2:17" x14ac:dyDescent="0.2">
      <c r="B59">
        <v>66</v>
      </c>
      <c r="C59" t="s">
        <v>510</v>
      </c>
      <c r="D59" t="s">
        <v>38</v>
      </c>
      <c r="E59" t="s">
        <v>17</v>
      </c>
      <c r="F59" t="s">
        <v>18</v>
      </c>
      <c r="G59" t="s">
        <v>18</v>
      </c>
      <c r="I59" t="s">
        <v>27</v>
      </c>
      <c r="K59" t="s">
        <v>40</v>
      </c>
      <c r="O59" t="s">
        <v>41</v>
      </c>
    </row>
    <row r="60" spans="2:17" x14ac:dyDescent="0.2">
      <c r="B60">
        <v>67</v>
      </c>
      <c r="C60" t="s">
        <v>62</v>
      </c>
      <c r="D60" t="s">
        <v>30</v>
      </c>
      <c r="E60" t="s">
        <v>17</v>
      </c>
      <c r="F60" t="s">
        <v>18</v>
      </c>
      <c r="G60" t="s">
        <v>19</v>
      </c>
      <c r="H60" t="s">
        <v>19</v>
      </c>
      <c r="I60" t="s">
        <v>27</v>
      </c>
      <c r="K60" t="s">
        <v>40</v>
      </c>
      <c r="O60" t="s">
        <v>41</v>
      </c>
    </row>
    <row r="61" spans="2:17" x14ac:dyDescent="0.2">
      <c r="B61">
        <v>68</v>
      </c>
      <c r="C61" t="s">
        <v>152</v>
      </c>
      <c r="D61" t="s">
        <v>30</v>
      </c>
      <c r="E61" t="s">
        <v>17</v>
      </c>
      <c r="F61" t="s">
        <v>18</v>
      </c>
      <c r="G61" t="s">
        <v>19</v>
      </c>
      <c r="H61" t="s">
        <v>19</v>
      </c>
      <c r="I61" t="s">
        <v>27</v>
      </c>
      <c r="K61" t="s">
        <v>40</v>
      </c>
      <c r="O61" t="s">
        <v>41</v>
      </c>
    </row>
    <row r="62" spans="2:17" x14ac:dyDescent="0.2">
      <c r="B62">
        <v>69</v>
      </c>
      <c r="C62" t="s">
        <v>355</v>
      </c>
      <c r="D62" t="s">
        <v>30</v>
      </c>
      <c r="E62" t="s">
        <v>17</v>
      </c>
      <c r="F62" t="s">
        <v>18</v>
      </c>
      <c r="G62" t="s">
        <v>18</v>
      </c>
      <c r="I62" t="s">
        <v>27</v>
      </c>
      <c r="K62" t="s">
        <v>40</v>
      </c>
      <c r="O62" t="s">
        <v>41</v>
      </c>
    </row>
    <row r="63" spans="2:17" x14ac:dyDescent="0.2">
      <c r="B63">
        <v>70</v>
      </c>
      <c r="C63" t="s">
        <v>280</v>
      </c>
      <c r="D63" t="s">
        <v>184</v>
      </c>
      <c r="E63" t="s">
        <v>17</v>
      </c>
      <c r="F63" t="s">
        <v>18</v>
      </c>
      <c r="G63" t="s">
        <v>18</v>
      </c>
      <c r="H63" t="s">
        <v>19</v>
      </c>
      <c r="I63" t="s">
        <v>27</v>
      </c>
      <c r="K63" t="s">
        <v>40</v>
      </c>
      <c r="O63" t="s">
        <v>41</v>
      </c>
      <c r="Q63" t="s">
        <v>281</v>
      </c>
    </row>
    <row r="64" spans="2:17" x14ac:dyDescent="0.2">
      <c r="B64">
        <v>80</v>
      </c>
      <c r="C64" t="s">
        <v>325</v>
      </c>
      <c r="D64" t="s">
        <v>38</v>
      </c>
      <c r="E64" t="s">
        <v>17</v>
      </c>
      <c r="F64" t="s">
        <v>19</v>
      </c>
      <c r="G64" t="s">
        <v>19</v>
      </c>
      <c r="H64" t="s">
        <v>19</v>
      </c>
      <c r="I64" t="s">
        <v>27</v>
      </c>
      <c r="K64" t="s">
        <v>17</v>
      </c>
      <c r="L64" t="s">
        <v>20</v>
      </c>
      <c r="O64" t="s">
        <v>41</v>
      </c>
      <c r="Q64" t="s">
        <v>326</v>
      </c>
    </row>
    <row r="65" spans="2:17" x14ac:dyDescent="0.2">
      <c r="B65">
        <v>81</v>
      </c>
      <c r="C65" t="s">
        <v>162</v>
      </c>
      <c r="D65" t="s">
        <v>30</v>
      </c>
      <c r="E65" t="s">
        <v>17</v>
      </c>
      <c r="F65" t="s">
        <v>19</v>
      </c>
      <c r="G65" t="s">
        <v>19</v>
      </c>
      <c r="H65" t="s">
        <v>19</v>
      </c>
      <c r="I65" t="s">
        <v>27</v>
      </c>
      <c r="K65" t="s">
        <v>17</v>
      </c>
      <c r="L65" t="s">
        <v>32</v>
      </c>
      <c r="O65" t="s">
        <v>41</v>
      </c>
    </row>
    <row r="66" spans="2:17" x14ac:dyDescent="0.2">
      <c r="B66">
        <v>82</v>
      </c>
      <c r="C66" t="s">
        <v>383</v>
      </c>
      <c r="D66" t="s">
        <v>38</v>
      </c>
      <c r="E66" t="s">
        <v>17</v>
      </c>
      <c r="F66" t="s">
        <v>18</v>
      </c>
      <c r="G66" t="s">
        <v>18</v>
      </c>
      <c r="H66" t="s">
        <v>18</v>
      </c>
      <c r="I66" t="s">
        <v>27</v>
      </c>
      <c r="K66" t="s">
        <v>17</v>
      </c>
      <c r="L66" t="s">
        <v>32</v>
      </c>
      <c r="O66" t="s">
        <v>41</v>
      </c>
    </row>
    <row r="67" spans="2:17" x14ac:dyDescent="0.2">
      <c r="B67">
        <v>83</v>
      </c>
      <c r="C67" t="s">
        <v>444</v>
      </c>
      <c r="D67" t="s">
        <v>38</v>
      </c>
      <c r="E67" t="s">
        <v>17</v>
      </c>
      <c r="F67" t="s">
        <v>18</v>
      </c>
      <c r="G67" t="s">
        <v>18</v>
      </c>
      <c r="H67" t="s">
        <v>116</v>
      </c>
      <c r="I67" t="s">
        <v>27</v>
      </c>
      <c r="K67" t="s">
        <v>17</v>
      </c>
      <c r="L67" t="s">
        <v>21</v>
      </c>
      <c r="O67" t="s">
        <v>41</v>
      </c>
    </row>
    <row r="68" spans="2:17" x14ac:dyDescent="0.2">
      <c r="B68">
        <v>84</v>
      </c>
      <c r="C68" t="s">
        <v>104</v>
      </c>
      <c r="D68" t="s">
        <v>26</v>
      </c>
      <c r="E68" t="s">
        <v>17</v>
      </c>
      <c r="F68" t="s">
        <v>18</v>
      </c>
      <c r="G68" t="s">
        <v>18</v>
      </c>
      <c r="H68" t="s">
        <v>18</v>
      </c>
      <c r="I68" t="s">
        <v>27</v>
      </c>
      <c r="K68" t="s">
        <v>17</v>
      </c>
      <c r="L68" t="s">
        <v>32</v>
      </c>
      <c r="O68" t="s">
        <v>41</v>
      </c>
    </row>
    <row r="69" spans="2:17" x14ac:dyDescent="0.2">
      <c r="B69">
        <v>85</v>
      </c>
      <c r="C69" t="s">
        <v>356</v>
      </c>
      <c r="D69" t="s">
        <v>30</v>
      </c>
      <c r="E69" t="s">
        <v>17</v>
      </c>
      <c r="F69" t="s">
        <v>18</v>
      </c>
      <c r="G69" t="s">
        <v>18</v>
      </c>
      <c r="H69" t="s">
        <v>92</v>
      </c>
      <c r="I69" t="s">
        <v>27</v>
      </c>
      <c r="K69" t="s">
        <v>17</v>
      </c>
      <c r="L69" t="s">
        <v>32</v>
      </c>
      <c r="O69" t="s">
        <v>41</v>
      </c>
    </row>
    <row r="70" spans="2:17" x14ac:dyDescent="0.2">
      <c r="B70">
        <v>86</v>
      </c>
      <c r="C70" t="s">
        <v>331</v>
      </c>
      <c r="D70" t="s">
        <v>30</v>
      </c>
      <c r="E70" t="s">
        <v>17</v>
      </c>
      <c r="F70" t="s">
        <v>18</v>
      </c>
      <c r="G70" t="s">
        <v>18</v>
      </c>
      <c r="H70" t="s">
        <v>18</v>
      </c>
      <c r="I70" t="s">
        <v>27</v>
      </c>
      <c r="K70" t="s">
        <v>17</v>
      </c>
      <c r="L70" t="s">
        <v>54</v>
      </c>
      <c r="O70" t="s">
        <v>41</v>
      </c>
    </row>
    <row r="71" spans="2:17" x14ac:dyDescent="0.2">
      <c r="B71">
        <v>87</v>
      </c>
      <c r="C71" t="s">
        <v>128</v>
      </c>
      <c r="D71" t="s">
        <v>30</v>
      </c>
      <c r="E71" t="s">
        <v>17</v>
      </c>
      <c r="F71" t="s">
        <v>18</v>
      </c>
      <c r="G71" t="s">
        <v>18</v>
      </c>
      <c r="H71" t="s">
        <v>18</v>
      </c>
      <c r="I71" t="s">
        <v>27</v>
      </c>
      <c r="K71" t="s">
        <v>17</v>
      </c>
      <c r="L71" t="s">
        <v>20</v>
      </c>
      <c r="O71" t="s">
        <v>41</v>
      </c>
    </row>
    <row r="72" spans="2:17" x14ac:dyDescent="0.2">
      <c r="B72">
        <v>50</v>
      </c>
      <c r="C72" t="s">
        <v>397</v>
      </c>
      <c r="D72" t="s">
        <v>16</v>
      </c>
      <c r="E72" t="s">
        <v>17</v>
      </c>
      <c r="F72" t="s">
        <v>19</v>
      </c>
      <c r="G72" t="s">
        <v>19</v>
      </c>
      <c r="H72" t="s">
        <v>19</v>
      </c>
      <c r="I72" t="s">
        <v>40</v>
      </c>
      <c r="K72" t="s">
        <v>31</v>
      </c>
      <c r="O72" t="s">
        <v>41</v>
      </c>
      <c r="Q72" t="s">
        <v>398</v>
      </c>
    </row>
    <row r="73" spans="2:17" x14ac:dyDescent="0.2">
      <c r="B73">
        <v>60</v>
      </c>
      <c r="C73" t="s">
        <v>176</v>
      </c>
      <c r="D73" t="s">
        <v>38</v>
      </c>
      <c r="E73" t="s">
        <v>17</v>
      </c>
      <c r="F73" t="s">
        <v>18</v>
      </c>
      <c r="G73" t="s">
        <v>19</v>
      </c>
      <c r="H73" t="s">
        <v>19</v>
      </c>
      <c r="I73" t="s">
        <v>40</v>
      </c>
      <c r="K73" t="s">
        <v>46</v>
      </c>
      <c r="O73" t="s">
        <v>41</v>
      </c>
    </row>
    <row r="74" spans="2:17" x14ac:dyDescent="0.2">
      <c r="B74">
        <v>71</v>
      </c>
      <c r="C74" t="s">
        <v>494</v>
      </c>
      <c r="D74" t="s">
        <v>38</v>
      </c>
      <c r="E74" t="s">
        <v>17</v>
      </c>
      <c r="F74" t="s">
        <v>19</v>
      </c>
      <c r="G74" t="s">
        <v>19</v>
      </c>
      <c r="H74" t="s">
        <v>19</v>
      </c>
      <c r="I74" t="s">
        <v>40</v>
      </c>
      <c r="K74" t="s">
        <v>40</v>
      </c>
      <c r="O74" t="s">
        <v>41</v>
      </c>
    </row>
    <row r="75" spans="2:17" x14ac:dyDescent="0.2">
      <c r="B75">
        <v>72</v>
      </c>
      <c r="C75" t="s">
        <v>37</v>
      </c>
      <c r="D75" t="s">
        <v>38</v>
      </c>
      <c r="E75" t="s">
        <v>17</v>
      </c>
      <c r="F75" t="s">
        <v>18</v>
      </c>
      <c r="G75" t="s">
        <v>18</v>
      </c>
      <c r="H75" t="s">
        <v>39</v>
      </c>
      <c r="I75" t="s">
        <v>40</v>
      </c>
      <c r="K75" t="s">
        <v>40</v>
      </c>
      <c r="O75" t="s">
        <v>41</v>
      </c>
    </row>
    <row r="76" spans="2:17" x14ac:dyDescent="0.2">
      <c r="B76">
        <v>73</v>
      </c>
      <c r="C76" t="s">
        <v>520</v>
      </c>
      <c r="D76" t="s">
        <v>38</v>
      </c>
      <c r="E76" t="s">
        <v>17</v>
      </c>
      <c r="F76" t="s">
        <v>18</v>
      </c>
      <c r="I76" t="s">
        <v>40</v>
      </c>
      <c r="K76" t="s">
        <v>40</v>
      </c>
      <c r="O76" t="s">
        <v>41</v>
      </c>
    </row>
    <row r="77" spans="2:17" x14ac:dyDescent="0.2">
      <c r="B77">
        <v>88</v>
      </c>
      <c r="C77" t="s">
        <v>172</v>
      </c>
      <c r="D77" t="s">
        <v>66</v>
      </c>
      <c r="E77" t="s">
        <v>17</v>
      </c>
      <c r="F77" t="s">
        <v>19</v>
      </c>
      <c r="G77" t="s">
        <v>173</v>
      </c>
      <c r="H77" t="s">
        <v>19</v>
      </c>
      <c r="I77" t="s">
        <v>40</v>
      </c>
      <c r="K77" t="s">
        <v>17</v>
      </c>
      <c r="L77" t="s">
        <v>54</v>
      </c>
      <c r="O77" t="s">
        <v>41</v>
      </c>
      <c r="Q77" t="s">
        <v>174</v>
      </c>
    </row>
    <row r="78" spans="2:17" x14ac:dyDescent="0.2">
      <c r="B78">
        <v>89</v>
      </c>
      <c r="C78" t="s">
        <v>535</v>
      </c>
      <c r="D78" t="s">
        <v>38</v>
      </c>
      <c r="E78" t="s">
        <v>17</v>
      </c>
      <c r="F78" t="s">
        <v>18</v>
      </c>
      <c r="G78" t="s">
        <v>18</v>
      </c>
      <c r="H78" t="s">
        <v>18</v>
      </c>
      <c r="I78" t="s">
        <v>40</v>
      </c>
      <c r="K78" t="s">
        <v>17</v>
      </c>
      <c r="L78" t="s">
        <v>32</v>
      </c>
      <c r="O78" t="s">
        <v>41</v>
      </c>
    </row>
    <row r="79" spans="2:17" x14ac:dyDescent="0.2">
      <c r="B79">
        <v>61</v>
      </c>
      <c r="C79" t="s">
        <v>418</v>
      </c>
      <c r="D79" t="s">
        <v>38</v>
      </c>
      <c r="E79" t="s">
        <v>17</v>
      </c>
      <c r="F79" t="s">
        <v>19</v>
      </c>
      <c r="G79" t="s">
        <v>19</v>
      </c>
      <c r="H79" t="s">
        <v>19</v>
      </c>
      <c r="I79" t="s">
        <v>17</v>
      </c>
      <c r="J79" t="s">
        <v>20</v>
      </c>
      <c r="K79" t="s">
        <v>46</v>
      </c>
      <c r="L79" t="s">
        <v>21</v>
      </c>
      <c r="O79" t="s">
        <v>41</v>
      </c>
    </row>
    <row r="80" spans="2:17" x14ac:dyDescent="0.2">
      <c r="B80">
        <v>62</v>
      </c>
      <c r="C80" t="s">
        <v>399</v>
      </c>
      <c r="D80" t="s">
        <v>184</v>
      </c>
      <c r="E80" t="s">
        <v>17</v>
      </c>
      <c r="F80" t="s">
        <v>19</v>
      </c>
      <c r="G80" t="s">
        <v>19</v>
      </c>
      <c r="H80" t="s">
        <v>19</v>
      </c>
      <c r="I80" t="s">
        <v>17</v>
      </c>
      <c r="J80" t="s">
        <v>54</v>
      </c>
      <c r="K80" t="s">
        <v>46</v>
      </c>
      <c r="O80" t="s">
        <v>41</v>
      </c>
      <c r="Q80" t="s">
        <v>400</v>
      </c>
    </row>
    <row r="81" spans="2:17" x14ac:dyDescent="0.2">
      <c r="B81">
        <v>74</v>
      </c>
      <c r="C81" t="s">
        <v>524</v>
      </c>
      <c r="D81" t="s">
        <v>38</v>
      </c>
      <c r="E81" t="s">
        <v>17</v>
      </c>
      <c r="F81" t="s">
        <v>18</v>
      </c>
      <c r="G81" t="s">
        <v>19</v>
      </c>
      <c r="H81" t="s">
        <v>525</v>
      </c>
      <c r="I81" t="s">
        <v>17</v>
      </c>
      <c r="J81" t="s">
        <v>32</v>
      </c>
      <c r="K81" t="s">
        <v>40</v>
      </c>
      <c r="O81" t="s">
        <v>41</v>
      </c>
    </row>
    <row r="82" spans="2:17" x14ac:dyDescent="0.2">
      <c r="B82">
        <v>75</v>
      </c>
      <c r="C82" t="s">
        <v>314</v>
      </c>
      <c r="D82" t="s">
        <v>30</v>
      </c>
      <c r="E82" t="s">
        <v>17</v>
      </c>
      <c r="F82" t="s">
        <v>18</v>
      </c>
      <c r="G82" t="s">
        <v>18</v>
      </c>
      <c r="H82" t="s">
        <v>296</v>
      </c>
      <c r="I82" t="s">
        <v>17</v>
      </c>
      <c r="J82" t="s">
        <v>32</v>
      </c>
      <c r="K82" t="s">
        <v>40</v>
      </c>
      <c r="O82" t="s">
        <v>41</v>
      </c>
      <c r="Q82" t="s">
        <v>315</v>
      </c>
    </row>
    <row r="83" spans="2:17" x14ac:dyDescent="0.2">
      <c r="B83">
        <v>90</v>
      </c>
      <c r="C83" t="s">
        <v>442</v>
      </c>
      <c r="D83" t="s">
        <v>16</v>
      </c>
      <c r="E83" t="s">
        <v>17</v>
      </c>
      <c r="F83" t="s">
        <v>19</v>
      </c>
      <c r="G83" t="s">
        <v>19</v>
      </c>
      <c r="H83" t="s">
        <v>19</v>
      </c>
      <c r="I83" t="s">
        <v>17</v>
      </c>
      <c r="J83" t="s">
        <v>32</v>
      </c>
      <c r="K83" t="s">
        <v>17</v>
      </c>
      <c r="L83" t="s">
        <v>32</v>
      </c>
      <c r="O83" t="s">
        <v>41</v>
      </c>
      <c r="Q83" t="s">
        <v>443</v>
      </c>
    </row>
    <row r="84" spans="2:17" x14ac:dyDescent="0.2">
      <c r="B84">
        <v>91</v>
      </c>
      <c r="C84" t="s">
        <v>161</v>
      </c>
      <c r="D84" t="s">
        <v>38</v>
      </c>
      <c r="E84" t="s">
        <v>17</v>
      </c>
      <c r="F84" t="s">
        <v>19</v>
      </c>
      <c r="G84" t="s">
        <v>19</v>
      </c>
      <c r="H84" t="s">
        <v>19</v>
      </c>
      <c r="I84" t="s">
        <v>17</v>
      </c>
      <c r="J84" t="s">
        <v>32</v>
      </c>
      <c r="K84" t="s">
        <v>17</v>
      </c>
      <c r="L84" t="s">
        <v>32</v>
      </c>
      <c r="O84" t="s">
        <v>41</v>
      </c>
    </row>
    <row r="85" spans="2:17" x14ac:dyDescent="0.2">
      <c r="B85">
        <v>92</v>
      </c>
      <c r="C85" t="s">
        <v>64</v>
      </c>
      <c r="D85" t="s">
        <v>38</v>
      </c>
      <c r="E85" t="s">
        <v>17</v>
      </c>
      <c r="F85" t="s">
        <v>19</v>
      </c>
      <c r="G85" t="s">
        <v>19</v>
      </c>
      <c r="H85" t="s">
        <v>19</v>
      </c>
      <c r="I85" t="s">
        <v>17</v>
      </c>
      <c r="J85" t="s">
        <v>32</v>
      </c>
      <c r="K85" t="s">
        <v>17</v>
      </c>
      <c r="L85" t="s">
        <v>20</v>
      </c>
      <c r="O85" t="s">
        <v>41</v>
      </c>
    </row>
    <row r="86" spans="2:17" x14ac:dyDescent="0.2">
      <c r="B86">
        <v>93</v>
      </c>
      <c r="C86" t="s">
        <v>522</v>
      </c>
      <c r="D86" t="s">
        <v>38</v>
      </c>
      <c r="E86" t="s">
        <v>17</v>
      </c>
      <c r="F86" t="s">
        <v>19</v>
      </c>
      <c r="G86" t="s">
        <v>19</v>
      </c>
      <c r="H86" t="s">
        <v>19</v>
      </c>
      <c r="I86" t="s">
        <v>17</v>
      </c>
      <c r="J86" t="s">
        <v>20</v>
      </c>
      <c r="K86" t="s">
        <v>17</v>
      </c>
      <c r="L86" t="s">
        <v>20</v>
      </c>
      <c r="O86" t="s">
        <v>41</v>
      </c>
      <c r="Q86" t="s">
        <v>523</v>
      </c>
    </row>
    <row r="87" spans="2:17" x14ac:dyDescent="0.2">
      <c r="B87">
        <v>94</v>
      </c>
      <c r="C87" t="s">
        <v>498</v>
      </c>
      <c r="D87" t="s">
        <v>66</v>
      </c>
      <c r="E87" t="s">
        <v>17</v>
      </c>
      <c r="F87" t="s">
        <v>19</v>
      </c>
      <c r="G87" t="s">
        <v>19</v>
      </c>
      <c r="H87" t="s">
        <v>19</v>
      </c>
      <c r="I87" t="s">
        <v>17</v>
      </c>
      <c r="J87" t="s">
        <v>21</v>
      </c>
      <c r="K87" t="s">
        <v>17</v>
      </c>
      <c r="L87" t="s">
        <v>21</v>
      </c>
      <c r="O87" t="s">
        <v>41</v>
      </c>
    </row>
    <row r="88" spans="2:17" x14ac:dyDescent="0.2">
      <c r="B88">
        <v>95</v>
      </c>
      <c r="C88" t="s">
        <v>428</v>
      </c>
      <c r="D88" t="s">
        <v>184</v>
      </c>
      <c r="E88" t="s">
        <v>17</v>
      </c>
      <c r="F88" t="s">
        <v>19</v>
      </c>
      <c r="G88" t="s">
        <v>19</v>
      </c>
      <c r="H88" t="s">
        <v>19</v>
      </c>
      <c r="I88" t="s">
        <v>17</v>
      </c>
      <c r="J88" t="s">
        <v>54</v>
      </c>
      <c r="K88" t="s">
        <v>17</v>
      </c>
      <c r="L88" t="s">
        <v>54</v>
      </c>
      <c r="O88" t="s">
        <v>41</v>
      </c>
      <c r="Q88" t="s">
        <v>429</v>
      </c>
    </row>
    <row r="89" spans="2:17" x14ac:dyDescent="0.2">
      <c r="B89">
        <v>96</v>
      </c>
      <c r="C89" t="s">
        <v>459</v>
      </c>
      <c r="D89" t="s">
        <v>38</v>
      </c>
      <c r="E89" t="s">
        <v>17</v>
      </c>
      <c r="F89" t="s">
        <v>18</v>
      </c>
      <c r="G89" t="s">
        <v>18</v>
      </c>
      <c r="H89" t="s">
        <v>18</v>
      </c>
      <c r="I89" t="s">
        <v>17</v>
      </c>
      <c r="J89" t="s">
        <v>32</v>
      </c>
      <c r="K89" t="s">
        <v>17</v>
      </c>
      <c r="L89" t="s">
        <v>20</v>
      </c>
      <c r="O89" t="s">
        <v>41</v>
      </c>
      <c r="Q89" t="s">
        <v>460</v>
      </c>
    </row>
    <row r="90" spans="2:17" x14ac:dyDescent="0.2">
      <c r="B90">
        <v>2</v>
      </c>
      <c r="C90" t="s">
        <v>284</v>
      </c>
      <c r="D90" t="s">
        <v>38</v>
      </c>
      <c r="E90" t="s">
        <v>17</v>
      </c>
      <c r="F90" t="s">
        <v>19</v>
      </c>
      <c r="G90" t="s">
        <v>19</v>
      </c>
      <c r="H90" t="s">
        <v>18</v>
      </c>
      <c r="I90" t="s">
        <v>27</v>
      </c>
      <c r="K90" s="8" t="s">
        <v>40</v>
      </c>
      <c r="O90" s="8" t="s">
        <v>132</v>
      </c>
    </row>
    <row r="91" spans="2:17" x14ac:dyDescent="0.2">
      <c r="B91">
        <v>3</v>
      </c>
      <c r="C91" t="s">
        <v>149</v>
      </c>
      <c r="D91" t="s">
        <v>26</v>
      </c>
      <c r="E91" t="s">
        <v>17</v>
      </c>
      <c r="F91" t="s">
        <v>18</v>
      </c>
      <c r="G91" t="s">
        <v>18</v>
      </c>
      <c r="H91" t="s">
        <v>19</v>
      </c>
      <c r="I91" t="s">
        <v>27</v>
      </c>
      <c r="K91" t="s">
        <v>17</v>
      </c>
      <c r="L91" t="s">
        <v>21</v>
      </c>
      <c r="O91" t="s">
        <v>132</v>
      </c>
      <c r="Q91" t="s">
        <v>150</v>
      </c>
    </row>
    <row r="92" spans="2:17" x14ac:dyDescent="0.2">
      <c r="B92">
        <v>104</v>
      </c>
      <c r="C92" t="s">
        <v>266</v>
      </c>
      <c r="D92" t="s">
        <v>38</v>
      </c>
      <c r="E92" t="s">
        <v>17</v>
      </c>
      <c r="F92" t="s">
        <v>19</v>
      </c>
      <c r="G92" t="s">
        <v>19</v>
      </c>
      <c r="H92" t="s">
        <v>19</v>
      </c>
      <c r="I92" t="s">
        <v>27</v>
      </c>
      <c r="K92" t="s">
        <v>40</v>
      </c>
      <c r="O92" t="s">
        <v>267</v>
      </c>
      <c r="Q92" t="s">
        <v>268</v>
      </c>
    </row>
    <row r="93" spans="2:17" x14ac:dyDescent="0.2">
      <c r="B93">
        <v>98</v>
      </c>
      <c r="C93" t="s">
        <v>286</v>
      </c>
      <c r="D93" t="s">
        <v>38</v>
      </c>
      <c r="E93" t="s">
        <v>17</v>
      </c>
      <c r="F93" t="s">
        <v>19</v>
      </c>
      <c r="G93" t="s">
        <v>19</v>
      </c>
      <c r="H93" t="s">
        <v>19</v>
      </c>
      <c r="I93" t="s">
        <v>27</v>
      </c>
      <c r="K93" t="s">
        <v>17</v>
      </c>
      <c r="L93" t="s">
        <v>20</v>
      </c>
      <c r="O93" t="s">
        <v>287</v>
      </c>
    </row>
    <row r="94" spans="2:17" x14ac:dyDescent="0.2">
      <c r="B94">
        <v>4</v>
      </c>
      <c r="C94" t="s">
        <v>160</v>
      </c>
      <c r="D94" t="s">
        <v>26</v>
      </c>
      <c r="E94" t="s">
        <v>17</v>
      </c>
      <c r="F94" t="s">
        <v>18</v>
      </c>
      <c r="G94" t="s">
        <v>18</v>
      </c>
      <c r="H94" t="s">
        <v>18</v>
      </c>
      <c r="I94" t="s">
        <v>27</v>
      </c>
      <c r="K94" t="s">
        <v>46</v>
      </c>
      <c r="L94" t="s">
        <v>21</v>
      </c>
      <c r="O94" t="s">
        <v>67</v>
      </c>
    </row>
    <row r="95" spans="2:17" x14ac:dyDescent="0.2">
      <c r="B95">
        <v>5</v>
      </c>
      <c r="C95" t="s">
        <v>335</v>
      </c>
      <c r="D95" t="s">
        <v>26</v>
      </c>
      <c r="E95" t="s">
        <v>17</v>
      </c>
      <c r="F95" t="s">
        <v>18</v>
      </c>
      <c r="G95" t="s">
        <v>18</v>
      </c>
      <c r="I95" t="s">
        <v>27</v>
      </c>
      <c r="K95" t="s">
        <v>46</v>
      </c>
      <c r="O95" t="s">
        <v>67</v>
      </c>
    </row>
    <row r="96" spans="2:17" x14ac:dyDescent="0.2">
      <c r="B96">
        <v>6</v>
      </c>
      <c r="C96" t="s">
        <v>143</v>
      </c>
      <c r="D96" t="s">
        <v>30</v>
      </c>
      <c r="E96" t="s">
        <v>17</v>
      </c>
      <c r="F96" t="s">
        <v>19</v>
      </c>
      <c r="G96" t="s">
        <v>19</v>
      </c>
      <c r="H96" t="s">
        <v>19</v>
      </c>
      <c r="I96" t="s">
        <v>27</v>
      </c>
      <c r="K96" t="s">
        <v>40</v>
      </c>
      <c r="O96" t="s">
        <v>67</v>
      </c>
    </row>
    <row r="97" spans="2:17" x14ac:dyDescent="0.2">
      <c r="B97">
        <v>7</v>
      </c>
      <c r="C97" t="s">
        <v>250</v>
      </c>
      <c r="D97" t="s">
        <v>38</v>
      </c>
      <c r="E97" t="s">
        <v>17</v>
      </c>
      <c r="F97" t="s">
        <v>18</v>
      </c>
      <c r="G97" t="s">
        <v>18</v>
      </c>
      <c r="H97" t="s">
        <v>18</v>
      </c>
      <c r="I97" t="s">
        <v>27</v>
      </c>
      <c r="K97" t="s">
        <v>40</v>
      </c>
      <c r="L97" t="s">
        <v>54</v>
      </c>
      <c r="O97" t="s">
        <v>67</v>
      </c>
      <c r="Q97" s="9" t="s">
        <v>252</v>
      </c>
    </row>
    <row r="98" spans="2:17" x14ac:dyDescent="0.2">
      <c r="B98">
        <v>8</v>
      </c>
      <c r="C98" t="s">
        <v>140</v>
      </c>
      <c r="D98" t="s">
        <v>38</v>
      </c>
      <c r="E98" t="s">
        <v>17</v>
      </c>
      <c r="F98" t="s">
        <v>18</v>
      </c>
      <c r="G98" t="s">
        <v>18</v>
      </c>
      <c r="I98" t="s">
        <v>27</v>
      </c>
      <c r="K98" t="s">
        <v>40</v>
      </c>
      <c r="O98" t="s">
        <v>67</v>
      </c>
    </row>
    <row r="99" spans="2:17" x14ac:dyDescent="0.2">
      <c r="B99">
        <v>9</v>
      </c>
      <c r="C99" t="s">
        <v>343</v>
      </c>
      <c r="D99" t="s">
        <v>324</v>
      </c>
      <c r="E99" t="s">
        <v>17</v>
      </c>
      <c r="F99" t="s">
        <v>18</v>
      </c>
      <c r="G99" t="s">
        <v>107</v>
      </c>
      <c r="H99" t="s">
        <v>173</v>
      </c>
      <c r="I99" t="s">
        <v>27</v>
      </c>
      <c r="K99" t="s">
        <v>40</v>
      </c>
      <c r="O99" t="s">
        <v>67</v>
      </c>
    </row>
    <row r="100" spans="2:17" x14ac:dyDescent="0.2">
      <c r="B100">
        <v>10</v>
      </c>
      <c r="C100" t="s">
        <v>471</v>
      </c>
      <c r="D100" t="s">
        <v>324</v>
      </c>
      <c r="E100" t="s">
        <v>17</v>
      </c>
      <c r="F100" t="s">
        <v>18</v>
      </c>
      <c r="G100" t="s">
        <v>18</v>
      </c>
      <c r="H100" t="s">
        <v>472</v>
      </c>
      <c r="I100" t="s">
        <v>27</v>
      </c>
      <c r="K100" t="s">
        <v>40</v>
      </c>
      <c r="O100" t="s">
        <v>67</v>
      </c>
    </row>
    <row r="101" spans="2:17" x14ac:dyDescent="0.2">
      <c r="B101">
        <v>11</v>
      </c>
      <c r="C101" t="s">
        <v>212</v>
      </c>
      <c r="D101" t="s">
        <v>26</v>
      </c>
      <c r="E101" t="s">
        <v>17</v>
      </c>
      <c r="F101" t="s">
        <v>18</v>
      </c>
      <c r="G101" t="s">
        <v>18</v>
      </c>
      <c r="I101" t="s">
        <v>27</v>
      </c>
      <c r="K101" t="s">
        <v>40</v>
      </c>
      <c r="O101" t="s">
        <v>67</v>
      </c>
    </row>
    <row r="102" spans="2:17" x14ac:dyDescent="0.2">
      <c r="B102">
        <v>12</v>
      </c>
      <c r="C102" t="s">
        <v>144</v>
      </c>
      <c r="D102" t="s">
        <v>30</v>
      </c>
      <c r="E102" t="s">
        <v>17</v>
      </c>
      <c r="F102" t="s">
        <v>18</v>
      </c>
      <c r="G102" t="s">
        <v>18</v>
      </c>
      <c r="I102" t="s">
        <v>27</v>
      </c>
      <c r="K102" t="s">
        <v>40</v>
      </c>
      <c r="O102" t="s">
        <v>67</v>
      </c>
    </row>
    <row r="103" spans="2:17" x14ac:dyDescent="0.2">
      <c r="B103">
        <v>13</v>
      </c>
      <c r="C103" t="s">
        <v>464</v>
      </c>
      <c r="D103" t="s">
        <v>324</v>
      </c>
      <c r="E103" t="s">
        <v>17</v>
      </c>
      <c r="F103" t="s">
        <v>465</v>
      </c>
      <c r="G103" t="s">
        <v>466</v>
      </c>
      <c r="H103" t="s">
        <v>467</v>
      </c>
      <c r="I103" t="s">
        <v>27</v>
      </c>
      <c r="K103" t="s">
        <v>17</v>
      </c>
      <c r="L103" t="s">
        <v>54</v>
      </c>
      <c r="O103" t="s">
        <v>67</v>
      </c>
    </row>
    <row r="104" spans="2:17" x14ac:dyDescent="0.2">
      <c r="B104">
        <v>14</v>
      </c>
      <c r="C104" t="s">
        <v>133</v>
      </c>
      <c r="D104" t="s">
        <v>38</v>
      </c>
      <c r="E104" t="s">
        <v>17</v>
      </c>
      <c r="F104" t="s">
        <v>18</v>
      </c>
      <c r="G104" t="s">
        <v>18</v>
      </c>
      <c r="H104" t="s">
        <v>18</v>
      </c>
      <c r="I104" t="s">
        <v>27</v>
      </c>
      <c r="K104" t="s">
        <v>17</v>
      </c>
      <c r="L104" t="s">
        <v>32</v>
      </c>
      <c r="O104" t="s">
        <v>67</v>
      </c>
      <c r="Q104" t="s">
        <v>134</v>
      </c>
    </row>
    <row r="105" spans="2:17" x14ac:dyDescent="0.2">
      <c r="B105">
        <v>15</v>
      </c>
      <c r="C105" t="s">
        <v>488</v>
      </c>
      <c r="D105" t="s">
        <v>30</v>
      </c>
      <c r="E105" t="s">
        <v>17</v>
      </c>
      <c r="F105" t="s">
        <v>18</v>
      </c>
      <c r="G105" t="s">
        <v>18</v>
      </c>
      <c r="H105" t="s">
        <v>19</v>
      </c>
      <c r="I105" t="s">
        <v>27</v>
      </c>
      <c r="K105" t="s">
        <v>17</v>
      </c>
      <c r="L105" t="s">
        <v>32</v>
      </c>
      <c r="O105" t="s">
        <v>67</v>
      </c>
    </row>
    <row r="106" spans="2:17" x14ac:dyDescent="0.2">
      <c r="B106">
        <v>16</v>
      </c>
      <c r="C106" t="s">
        <v>237</v>
      </c>
      <c r="D106" t="s">
        <v>30</v>
      </c>
      <c r="E106" t="s">
        <v>17</v>
      </c>
      <c r="F106" t="s">
        <v>18</v>
      </c>
      <c r="G106" t="s">
        <v>18</v>
      </c>
      <c r="H106" t="s">
        <v>18</v>
      </c>
      <c r="I106" t="s">
        <v>27</v>
      </c>
      <c r="K106" t="s">
        <v>17</v>
      </c>
      <c r="L106" t="s">
        <v>20</v>
      </c>
      <c r="O106" t="s">
        <v>67</v>
      </c>
    </row>
    <row r="107" spans="2:17" x14ac:dyDescent="0.2">
      <c r="B107">
        <v>17</v>
      </c>
      <c r="C107" t="s">
        <v>65</v>
      </c>
      <c r="D107" t="s">
        <v>66</v>
      </c>
      <c r="E107" t="s">
        <v>17</v>
      </c>
      <c r="F107" t="s">
        <v>18</v>
      </c>
      <c r="G107" t="s">
        <v>18</v>
      </c>
      <c r="H107" t="s">
        <v>18</v>
      </c>
      <c r="I107" t="s">
        <v>27</v>
      </c>
      <c r="K107" t="s">
        <v>17</v>
      </c>
      <c r="L107" t="s">
        <v>32</v>
      </c>
      <c r="O107" t="s">
        <v>67</v>
      </c>
      <c r="Q107" t="s">
        <v>68</v>
      </c>
    </row>
    <row r="108" spans="2:17" x14ac:dyDescent="0.2">
      <c r="B108">
        <v>18</v>
      </c>
      <c r="C108" t="s">
        <v>111</v>
      </c>
      <c r="D108" t="s">
        <v>16</v>
      </c>
      <c r="E108" t="s">
        <v>17</v>
      </c>
      <c r="F108" t="s">
        <v>18</v>
      </c>
      <c r="H108" t="s">
        <v>18</v>
      </c>
      <c r="I108" t="s">
        <v>40</v>
      </c>
      <c r="K108" t="s">
        <v>17</v>
      </c>
      <c r="L108" t="s">
        <v>32</v>
      </c>
      <c r="O108" t="s">
        <v>67</v>
      </c>
    </row>
    <row r="109" spans="2:17" x14ac:dyDescent="0.2">
      <c r="B109">
        <v>19</v>
      </c>
      <c r="C109" t="s">
        <v>294</v>
      </c>
      <c r="D109" t="s">
        <v>38</v>
      </c>
      <c r="E109" t="s">
        <v>17</v>
      </c>
      <c r="F109" t="s">
        <v>18</v>
      </c>
      <c r="G109" t="s">
        <v>19</v>
      </c>
      <c r="H109" t="s">
        <v>19</v>
      </c>
      <c r="I109" t="s">
        <v>17</v>
      </c>
      <c r="J109" t="s">
        <v>32</v>
      </c>
      <c r="K109" t="s">
        <v>17</v>
      </c>
      <c r="L109" t="s">
        <v>32</v>
      </c>
      <c r="O109" t="s">
        <v>67</v>
      </c>
    </row>
    <row r="110" spans="2:17" x14ac:dyDescent="0.2">
      <c r="B110">
        <v>20</v>
      </c>
      <c r="C110" t="s">
        <v>338</v>
      </c>
      <c r="D110" t="s">
        <v>38</v>
      </c>
      <c r="E110" t="s">
        <v>17</v>
      </c>
      <c r="F110" t="s">
        <v>18</v>
      </c>
      <c r="G110" t="s">
        <v>18</v>
      </c>
      <c r="H110" t="s">
        <v>18</v>
      </c>
      <c r="I110" t="s">
        <v>17</v>
      </c>
      <c r="J110" t="s">
        <v>32</v>
      </c>
      <c r="K110" t="s">
        <v>17</v>
      </c>
      <c r="L110" t="s">
        <v>20</v>
      </c>
      <c r="O110" t="s">
        <v>67</v>
      </c>
    </row>
    <row r="111" spans="2:17" x14ac:dyDescent="0.2">
      <c r="B111">
        <v>97</v>
      </c>
      <c r="C111" t="s">
        <v>360</v>
      </c>
      <c r="D111" t="s">
        <v>26</v>
      </c>
      <c r="E111" t="s">
        <v>17</v>
      </c>
      <c r="F111" t="s">
        <v>18</v>
      </c>
      <c r="G111" t="s">
        <v>18</v>
      </c>
      <c r="H111" t="s">
        <v>18</v>
      </c>
      <c r="I111" t="s">
        <v>27</v>
      </c>
      <c r="K111" t="s">
        <v>31</v>
      </c>
      <c r="O111" t="s">
        <v>361</v>
      </c>
      <c r="Q111" t="s">
        <v>362</v>
      </c>
    </row>
    <row r="112" spans="2:17" s="113" customFormat="1" x14ac:dyDescent="0.2">
      <c r="B112" s="113">
        <v>112</v>
      </c>
      <c r="C112" s="113" t="s">
        <v>163</v>
      </c>
      <c r="D112" s="113" t="s">
        <v>38</v>
      </c>
      <c r="E112" s="113" t="s">
        <v>17</v>
      </c>
      <c r="F112" s="113" t="s">
        <v>18</v>
      </c>
      <c r="G112" s="113" t="s">
        <v>18</v>
      </c>
      <c r="H112" s="113" t="s">
        <v>19</v>
      </c>
      <c r="I112" s="113" t="s">
        <v>27</v>
      </c>
      <c r="K112" s="113" t="s">
        <v>31</v>
      </c>
      <c r="L112" s="113" t="s">
        <v>20</v>
      </c>
      <c r="O112" s="113" t="s">
        <v>34</v>
      </c>
      <c r="Q112" s="113" t="s">
        <v>165</v>
      </c>
    </row>
    <row r="113" spans="2:17" x14ac:dyDescent="0.2">
      <c r="B113">
        <v>133</v>
      </c>
      <c r="C113" t="s">
        <v>430</v>
      </c>
      <c r="D113" t="s">
        <v>26</v>
      </c>
      <c r="E113" t="s">
        <v>17</v>
      </c>
      <c r="F113" t="s">
        <v>19</v>
      </c>
      <c r="G113" t="s">
        <v>19</v>
      </c>
      <c r="H113" t="s">
        <v>19</v>
      </c>
      <c r="I113" t="s">
        <v>82</v>
      </c>
      <c r="K113" t="s">
        <v>40</v>
      </c>
      <c r="O113" t="s">
        <v>34</v>
      </c>
      <c r="Q113" t="s">
        <v>431</v>
      </c>
    </row>
    <row r="114" spans="2:17" x14ac:dyDescent="0.2">
      <c r="B114">
        <v>119</v>
      </c>
      <c r="C114" t="s">
        <v>275</v>
      </c>
      <c r="D114" t="s">
        <v>38</v>
      </c>
      <c r="E114" t="s">
        <v>17</v>
      </c>
      <c r="F114" t="s">
        <v>18</v>
      </c>
      <c r="G114" t="s">
        <v>18</v>
      </c>
      <c r="H114" t="s">
        <v>18</v>
      </c>
      <c r="I114" t="s">
        <v>85</v>
      </c>
      <c r="J114" t="s">
        <v>32</v>
      </c>
      <c r="K114" t="s">
        <v>46</v>
      </c>
      <c r="L114" t="s">
        <v>32</v>
      </c>
      <c r="O114" t="s">
        <v>34</v>
      </c>
      <c r="Q114" t="s">
        <v>276</v>
      </c>
    </row>
    <row r="115" spans="2:17" x14ac:dyDescent="0.2">
      <c r="B115">
        <v>120</v>
      </c>
      <c r="C115" t="s">
        <v>538</v>
      </c>
      <c r="D115" t="s">
        <v>38</v>
      </c>
      <c r="E115" t="s">
        <v>17</v>
      </c>
      <c r="F115" t="s">
        <v>18</v>
      </c>
      <c r="G115" t="s">
        <v>18</v>
      </c>
      <c r="H115" t="s">
        <v>18</v>
      </c>
      <c r="I115" t="s">
        <v>85</v>
      </c>
      <c r="K115" t="s">
        <v>46</v>
      </c>
      <c r="O115" t="s">
        <v>34</v>
      </c>
      <c r="Q115" t="s">
        <v>539</v>
      </c>
    </row>
    <row r="116" spans="2:17" x14ac:dyDescent="0.2">
      <c r="B116">
        <v>134</v>
      </c>
      <c r="C116" t="s">
        <v>261</v>
      </c>
      <c r="D116" t="s">
        <v>38</v>
      </c>
      <c r="E116" t="s">
        <v>17</v>
      </c>
      <c r="F116" t="s">
        <v>19</v>
      </c>
      <c r="G116" t="s">
        <v>19</v>
      </c>
      <c r="H116" t="s">
        <v>262</v>
      </c>
      <c r="I116" t="s">
        <v>85</v>
      </c>
      <c r="K116" t="s">
        <v>40</v>
      </c>
      <c r="O116" t="s">
        <v>34</v>
      </c>
      <c r="Q116" t="s">
        <v>263</v>
      </c>
    </row>
    <row r="117" spans="2:17" x14ac:dyDescent="0.2">
      <c r="B117">
        <v>160</v>
      </c>
      <c r="C117" t="s">
        <v>200</v>
      </c>
      <c r="D117" t="s">
        <v>38</v>
      </c>
      <c r="E117" t="s">
        <v>17</v>
      </c>
      <c r="F117" t="s">
        <v>18</v>
      </c>
      <c r="G117" t="s">
        <v>201</v>
      </c>
      <c r="H117" t="s">
        <v>18</v>
      </c>
      <c r="I117" t="s">
        <v>85</v>
      </c>
      <c r="K117" t="s">
        <v>17</v>
      </c>
      <c r="L117" t="s">
        <v>32</v>
      </c>
      <c r="O117" t="s">
        <v>34</v>
      </c>
    </row>
    <row r="118" spans="2:17" x14ac:dyDescent="0.2">
      <c r="B118">
        <v>113</v>
      </c>
      <c r="C118" t="s">
        <v>137</v>
      </c>
      <c r="D118" t="s">
        <v>38</v>
      </c>
      <c r="E118" t="s">
        <v>17</v>
      </c>
      <c r="F118" t="s">
        <v>18</v>
      </c>
      <c r="G118" t="s">
        <v>18</v>
      </c>
      <c r="H118" t="s">
        <v>18</v>
      </c>
      <c r="I118" t="s">
        <v>27</v>
      </c>
      <c r="K118" t="s">
        <v>31</v>
      </c>
      <c r="L118" t="s">
        <v>20</v>
      </c>
      <c r="O118" t="s">
        <v>34</v>
      </c>
      <c r="Q118" t="s">
        <v>138</v>
      </c>
    </row>
    <row r="119" spans="2:17" x14ac:dyDescent="0.2">
      <c r="B119">
        <v>114</v>
      </c>
      <c r="C119" t="s">
        <v>50</v>
      </c>
      <c r="D119" t="s">
        <v>38</v>
      </c>
      <c r="E119" t="s">
        <v>17</v>
      </c>
      <c r="F119" t="s">
        <v>18</v>
      </c>
      <c r="G119" t="s">
        <v>18</v>
      </c>
      <c r="H119" t="s">
        <v>19</v>
      </c>
      <c r="I119" t="s">
        <v>27</v>
      </c>
      <c r="K119" t="s">
        <v>31</v>
      </c>
      <c r="O119" t="s">
        <v>34</v>
      </c>
      <c r="Q119" t="s">
        <v>52</v>
      </c>
    </row>
    <row r="120" spans="2:17" x14ac:dyDescent="0.2">
      <c r="B120">
        <v>115</v>
      </c>
      <c r="C120" t="s">
        <v>544</v>
      </c>
      <c r="D120" t="s">
        <v>26</v>
      </c>
      <c r="E120" t="s">
        <v>17</v>
      </c>
      <c r="F120" t="s">
        <v>18</v>
      </c>
      <c r="G120" t="s">
        <v>18</v>
      </c>
      <c r="H120" t="s">
        <v>18</v>
      </c>
      <c r="I120" t="s">
        <v>27</v>
      </c>
      <c r="K120" t="s">
        <v>31</v>
      </c>
      <c r="O120" t="s">
        <v>34</v>
      </c>
      <c r="Q120" t="s">
        <v>545</v>
      </c>
    </row>
    <row r="121" spans="2:17" x14ac:dyDescent="0.2">
      <c r="B121">
        <v>116</v>
      </c>
      <c r="C121" t="s">
        <v>60</v>
      </c>
      <c r="D121" t="s">
        <v>30</v>
      </c>
      <c r="E121" t="s">
        <v>17</v>
      </c>
      <c r="F121" t="s">
        <v>18</v>
      </c>
      <c r="G121" t="s">
        <v>18</v>
      </c>
      <c r="H121" t="s">
        <v>19</v>
      </c>
      <c r="I121" t="s">
        <v>27</v>
      </c>
      <c r="K121" t="s">
        <v>31</v>
      </c>
      <c r="L121" t="s">
        <v>32</v>
      </c>
      <c r="O121" t="s">
        <v>34</v>
      </c>
    </row>
    <row r="122" spans="2:17" x14ac:dyDescent="0.2">
      <c r="B122">
        <v>117</v>
      </c>
      <c r="C122" t="s">
        <v>29</v>
      </c>
      <c r="D122" t="s">
        <v>30</v>
      </c>
      <c r="E122" t="s">
        <v>17</v>
      </c>
      <c r="F122" t="s">
        <v>18</v>
      </c>
      <c r="G122" t="s">
        <v>18</v>
      </c>
      <c r="H122" t="s">
        <v>18</v>
      </c>
      <c r="I122" t="s">
        <v>27</v>
      </c>
      <c r="K122" t="s">
        <v>31</v>
      </c>
      <c r="L122" t="s">
        <v>32</v>
      </c>
      <c r="O122" t="s">
        <v>34</v>
      </c>
      <c r="Q122" t="s">
        <v>36</v>
      </c>
    </row>
    <row r="123" spans="2:17" x14ac:dyDescent="0.2">
      <c r="B123">
        <v>121</v>
      </c>
      <c r="C123" t="s">
        <v>245</v>
      </c>
      <c r="D123" t="s">
        <v>38</v>
      </c>
      <c r="E123" t="s">
        <v>17</v>
      </c>
      <c r="F123" t="s">
        <v>19</v>
      </c>
      <c r="G123" t="s">
        <v>19</v>
      </c>
      <c r="H123" t="s">
        <v>19</v>
      </c>
      <c r="I123" t="s">
        <v>27</v>
      </c>
      <c r="K123" t="s">
        <v>46</v>
      </c>
      <c r="O123" t="s">
        <v>34</v>
      </c>
      <c r="Q123" t="s">
        <v>247</v>
      </c>
    </row>
    <row r="124" spans="2:17" x14ac:dyDescent="0.2">
      <c r="B124">
        <v>122</v>
      </c>
      <c r="C124" t="s">
        <v>238</v>
      </c>
      <c r="D124" t="s">
        <v>38</v>
      </c>
      <c r="E124" t="s">
        <v>17</v>
      </c>
      <c r="F124" t="s">
        <v>19</v>
      </c>
      <c r="G124" t="s">
        <v>19</v>
      </c>
      <c r="H124" t="s">
        <v>173</v>
      </c>
      <c r="I124" t="s">
        <v>27</v>
      </c>
      <c r="K124" t="s">
        <v>46</v>
      </c>
      <c r="O124" t="s">
        <v>34</v>
      </c>
      <c r="Q124" t="s">
        <v>239</v>
      </c>
    </row>
    <row r="125" spans="2:17" x14ac:dyDescent="0.2">
      <c r="B125">
        <v>123</v>
      </c>
      <c r="C125" t="s">
        <v>415</v>
      </c>
      <c r="D125" t="s">
        <v>38</v>
      </c>
      <c r="E125" t="s">
        <v>17</v>
      </c>
      <c r="F125" t="s">
        <v>18</v>
      </c>
      <c r="G125" t="s">
        <v>18</v>
      </c>
      <c r="H125" t="s">
        <v>18</v>
      </c>
      <c r="I125" t="s">
        <v>27</v>
      </c>
      <c r="K125" t="s">
        <v>46</v>
      </c>
      <c r="L125" t="s">
        <v>20</v>
      </c>
      <c r="O125" t="s">
        <v>34</v>
      </c>
    </row>
    <row r="126" spans="2:17" x14ac:dyDescent="0.2">
      <c r="B126">
        <v>124</v>
      </c>
      <c r="C126" t="s">
        <v>45</v>
      </c>
      <c r="D126" t="s">
        <v>26</v>
      </c>
      <c r="E126" t="s">
        <v>17</v>
      </c>
      <c r="F126" t="s">
        <v>18</v>
      </c>
      <c r="G126" t="s">
        <v>18</v>
      </c>
      <c r="H126" t="s">
        <v>18</v>
      </c>
      <c r="I126" t="s">
        <v>27</v>
      </c>
      <c r="K126" t="s">
        <v>46</v>
      </c>
      <c r="O126" t="s">
        <v>34</v>
      </c>
    </row>
    <row r="127" spans="2:17" x14ac:dyDescent="0.2">
      <c r="B127">
        <v>125</v>
      </c>
      <c r="C127" t="s">
        <v>504</v>
      </c>
      <c r="D127" t="s">
        <v>26</v>
      </c>
      <c r="E127" t="s">
        <v>17</v>
      </c>
      <c r="F127" t="s">
        <v>18</v>
      </c>
      <c r="G127" t="s">
        <v>18</v>
      </c>
      <c r="H127" t="s">
        <v>18</v>
      </c>
      <c r="I127" t="s">
        <v>27</v>
      </c>
      <c r="K127" t="s">
        <v>46</v>
      </c>
      <c r="O127" t="s">
        <v>34</v>
      </c>
      <c r="Q127" t="s">
        <v>505</v>
      </c>
    </row>
    <row r="128" spans="2:17" x14ac:dyDescent="0.2">
      <c r="B128">
        <v>126</v>
      </c>
      <c r="C128" t="s">
        <v>198</v>
      </c>
      <c r="D128" t="s">
        <v>26</v>
      </c>
      <c r="E128" t="s">
        <v>17</v>
      </c>
      <c r="F128" t="s">
        <v>18</v>
      </c>
      <c r="G128" t="s">
        <v>18</v>
      </c>
      <c r="I128" t="s">
        <v>27</v>
      </c>
      <c r="K128" t="s">
        <v>46</v>
      </c>
      <c r="O128" t="s">
        <v>34</v>
      </c>
      <c r="Q128" t="s">
        <v>199</v>
      </c>
    </row>
    <row r="129" spans="2:17" x14ac:dyDescent="0.2">
      <c r="B129">
        <v>127</v>
      </c>
      <c r="C129" t="s">
        <v>185</v>
      </c>
      <c r="D129" t="s">
        <v>30</v>
      </c>
      <c r="E129" t="s">
        <v>17</v>
      </c>
      <c r="F129" t="s">
        <v>18</v>
      </c>
      <c r="G129" t="s">
        <v>18</v>
      </c>
      <c r="H129" t="s">
        <v>18</v>
      </c>
      <c r="I129" t="s">
        <v>27</v>
      </c>
      <c r="K129" t="s">
        <v>46</v>
      </c>
      <c r="L129" t="s">
        <v>32</v>
      </c>
      <c r="O129" t="s">
        <v>34</v>
      </c>
    </row>
    <row r="130" spans="2:17" x14ac:dyDescent="0.2">
      <c r="B130">
        <v>128</v>
      </c>
      <c r="C130" t="s">
        <v>341</v>
      </c>
      <c r="D130" t="s">
        <v>30</v>
      </c>
      <c r="E130" t="s">
        <v>17</v>
      </c>
      <c r="F130" t="s">
        <v>18</v>
      </c>
      <c r="G130" t="s">
        <v>18</v>
      </c>
      <c r="H130" t="s">
        <v>18</v>
      </c>
      <c r="I130" t="s">
        <v>27</v>
      </c>
      <c r="K130" t="s">
        <v>46</v>
      </c>
      <c r="O130" t="s">
        <v>34</v>
      </c>
      <c r="Q130" t="s">
        <v>342</v>
      </c>
    </row>
    <row r="131" spans="2:17" x14ac:dyDescent="0.2">
      <c r="B131">
        <v>129</v>
      </c>
      <c r="C131" t="s">
        <v>236</v>
      </c>
      <c r="D131" t="s">
        <v>30</v>
      </c>
      <c r="E131" t="s">
        <v>17</v>
      </c>
      <c r="F131" t="s">
        <v>18</v>
      </c>
      <c r="G131" t="s">
        <v>18</v>
      </c>
      <c r="H131" t="s">
        <v>92</v>
      </c>
      <c r="I131" t="s">
        <v>27</v>
      </c>
      <c r="K131" t="s">
        <v>46</v>
      </c>
      <c r="O131" t="s">
        <v>34</v>
      </c>
    </row>
    <row r="132" spans="2:17" x14ac:dyDescent="0.2">
      <c r="B132">
        <v>131</v>
      </c>
      <c r="C132" s="7" t="s">
        <v>225</v>
      </c>
      <c r="D132" t="s">
        <v>38</v>
      </c>
      <c r="E132" t="s">
        <v>17</v>
      </c>
      <c r="F132" t="s">
        <v>18</v>
      </c>
      <c r="G132" t="s">
        <v>18</v>
      </c>
      <c r="H132" t="s">
        <v>18</v>
      </c>
      <c r="I132" s="7" t="s">
        <v>27</v>
      </c>
      <c r="K132" s="8" t="s">
        <v>131</v>
      </c>
      <c r="O132" t="s">
        <v>34</v>
      </c>
      <c r="Q132" s="7" t="s">
        <v>226</v>
      </c>
    </row>
    <row r="133" spans="2:17" x14ac:dyDescent="0.2">
      <c r="B133">
        <v>135</v>
      </c>
      <c r="C133" t="s">
        <v>270</v>
      </c>
      <c r="D133" t="s">
        <v>38</v>
      </c>
      <c r="E133" t="s">
        <v>17</v>
      </c>
      <c r="F133" t="s">
        <v>19</v>
      </c>
      <c r="G133" t="s">
        <v>19</v>
      </c>
      <c r="H133" t="s">
        <v>19</v>
      </c>
      <c r="I133" t="s">
        <v>27</v>
      </c>
      <c r="K133" t="s">
        <v>40</v>
      </c>
      <c r="O133" t="s">
        <v>34</v>
      </c>
      <c r="Q133" t="s">
        <v>271</v>
      </c>
    </row>
    <row r="134" spans="2:17" x14ac:dyDescent="0.2">
      <c r="B134">
        <v>136</v>
      </c>
      <c r="C134" t="s">
        <v>285</v>
      </c>
      <c r="D134" t="s">
        <v>38</v>
      </c>
      <c r="E134" t="s">
        <v>17</v>
      </c>
      <c r="F134" t="s">
        <v>19</v>
      </c>
      <c r="G134" t="s">
        <v>19</v>
      </c>
      <c r="H134" t="s">
        <v>19</v>
      </c>
      <c r="I134" t="s">
        <v>27</v>
      </c>
      <c r="K134" t="s">
        <v>40</v>
      </c>
      <c r="O134" t="s">
        <v>34</v>
      </c>
    </row>
    <row r="135" spans="2:17" x14ac:dyDescent="0.2">
      <c r="B135">
        <v>137</v>
      </c>
      <c r="C135" t="s">
        <v>151</v>
      </c>
      <c r="D135" t="s">
        <v>38</v>
      </c>
      <c r="E135" t="s">
        <v>17</v>
      </c>
      <c r="F135" t="s">
        <v>19</v>
      </c>
      <c r="G135" t="s">
        <v>19</v>
      </c>
      <c r="I135" t="s">
        <v>27</v>
      </c>
      <c r="K135" t="s">
        <v>40</v>
      </c>
      <c r="O135" t="s">
        <v>34</v>
      </c>
    </row>
    <row r="136" spans="2:17" x14ac:dyDescent="0.2">
      <c r="B136">
        <v>138</v>
      </c>
      <c r="C136" t="s">
        <v>255</v>
      </c>
      <c r="D136" t="s">
        <v>38</v>
      </c>
      <c r="E136" t="s">
        <v>17</v>
      </c>
      <c r="F136" t="s">
        <v>19</v>
      </c>
      <c r="G136" t="s">
        <v>19</v>
      </c>
      <c r="I136" t="s">
        <v>27</v>
      </c>
      <c r="K136" t="s">
        <v>40</v>
      </c>
      <c r="O136" t="s">
        <v>34</v>
      </c>
    </row>
    <row r="137" spans="2:17" x14ac:dyDescent="0.2">
      <c r="B137">
        <v>139</v>
      </c>
      <c r="C137" t="s">
        <v>282</v>
      </c>
      <c r="D137" t="s">
        <v>38</v>
      </c>
      <c r="E137" t="s">
        <v>17</v>
      </c>
      <c r="F137" t="s">
        <v>19</v>
      </c>
      <c r="G137" t="s">
        <v>19</v>
      </c>
      <c r="I137" t="s">
        <v>27</v>
      </c>
      <c r="K137" t="s">
        <v>40</v>
      </c>
      <c r="O137" t="s">
        <v>34</v>
      </c>
    </row>
    <row r="138" spans="2:17" x14ac:dyDescent="0.2">
      <c r="B138">
        <v>140</v>
      </c>
      <c r="C138" t="s">
        <v>273</v>
      </c>
      <c r="D138" t="s">
        <v>38</v>
      </c>
      <c r="E138" t="s">
        <v>17</v>
      </c>
      <c r="F138" t="s">
        <v>18</v>
      </c>
      <c r="G138" t="s">
        <v>19</v>
      </c>
      <c r="H138" t="s">
        <v>19</v>
      </c>
      <c r="I138" t="s">
        <v>27</v>
      </c>
      <c r="K138" t="s">
        <v>40</v>
      </c>
      <c r="O138" t="s">
        <v>34</v>
      </c>
      <c r="Q138" t="s">
        <v>274</v>
      </c>
    </row>
    <row r="139" spans="2:17" x14ac:dyDescent="0.2">
      <c r="B139">
        <v>141</v>
      </c>
      <c r="C139" t="s">
        <v>257</v>
      </c>
      <c r="D139" t="s">
        <v>38</v>
      </c>
      <c r="E139" t="s">
        <v>17</v>
      </c>
      <c r="F139" t="s">
        <v>18</v>
      </c>
      <c r="G139" t="s">
        <v>19</v>
      </c>
      <c r="I139" t="s">
        <v>27</v>
      </c>
      <c r="K139" t="s">
        <v>40</v>
      </c>
      <c r="O139" t="s">
        <v>34</v>
      </c>
    </row>
    <row r="140" spans="2:17" x14ac:dyDescent="0.2">
      <c r="B140">
        <v>142</v>
      </c>
      <c r="C140" t="s">
        <v>109</v>
      </c>
      <c r="D140" t="s">
        <v>38</v>
      </c>
      <c r="E140" t="s">
        <v>17</v>
      </c>
      <c r="F140" t="s">
        <v>18</v>
      </c>
      <c r="G140" t="s">
        <v>18</v>
      </c>
      <c r="H140" t="s">
        <v>18</v>
      </c>
      <c r="I140" t="s">
        <v>27</v>
      </c>
      <c r="K140" t="s">
        <v>40</v>
      </c>
      <c r="O140" t="s">
        <v>34</v>
      </c>
    </row>
    <row r="141" spans="2:17" x14ac:dyDescent="0.2">
      <c r="B141">
        <v>143</v>
      </c>
      <c r="C141" t="s">
        <v>306</v>
      </c>
      <c r="D141" t="s">
        <v>38</v>
      </c>
      <c r="E141" t="s">
        <v>17</v>
      </c>
      <c r="F141" t="s">
        <v>18</v>
      </c>
      <c r="G141" t="s">
        <v>18</v>
      </c>
      <c r="I141" t="s">
        <v>27</v>
      </c>
      <c r="K141" t="s">
        <v>40</v>
      </c>
      <c r="O141" t="s">
        <v>34</v>
      </c>
    </row>
    <row r="142" spans="2:17" x14ac:dyDescent="0.2">
      <c r="B142">
        <v>144</v>
      </c>
      <c r="C142" t="s">
        <v>393</v>
      </c>
      <c r="D142" t="s">
        <v>38</v>
      </c>
      <c r="E142" t="s">
        <v>17</v>
      </c>
      <c r="F142" t="s">
        <v>18</v>
      </c>
      <c r="G142" t="s">
        <v>18</v>
      </c>
      <c r="I142" t="s">
        <v>27</v>
      </c>
      <c r="K142" t="s">
        <v>40</v>
      </c>
      <c r="O142" t="s">
        <v>34</v>
      </c>
    </row>
    <row r="143" spans="2:17" x14ac:dyDescent="0.2">
      <c r="B143">
        <v>145</v>
      </c>
      <c r="C143" t="s">
        <v>493</v>
      </c>
      <c r="D143" t="s">
        <v>324</v>
      </c>
      <c r="E143" t="s">
        <v>17</v>
      </c>
      <c r="F143" t="s">
        <v>18</v>
      </c>
      <c r="G143" t="s">
        <v>18</v>
      </c>
      <c r="H143" t="s">
        <v>18</v>
      </c>
      <c r="I143" t="s">
        <v>27</v>
      </c>
      <c r="K143" t="s">
        <v>40</v>
      </c>
      <c r="O143" t="s">
        <v>34</v>
      </c>
    </row>
    <row r="144" spans="2:17" x14ac:dyDescent="0.2">
      <c r="B144">
        <v>146</v>
      </c>
      <c r="C144" t="s">
        <v>473</v>
      </c>
      <c r="D144" t="s">
        <v>324</v>
      </c>
      <c r="E144" t="s">
        <v>17</v>
      </c>
      <c r="F144" t="s">
        <v>18</v>
      </c>
      <c r="G144" t="s">
        <v>18</v>
      </c>
      <c r="I144" t="s">
        <v>27</v>
      </c>
      <c r="K144" t="s">
        <v>40</v>
      </c>
      <c r="O144" t="s">
        <v>34</v>
      </c>
    </row>
    <row r="145" spans="2:17" x14ac:dyDescent="0.2">
      <c r="B145">
        <v>147</v>
      </c>
      <c r="C145" t="s">
        <v>533</v>
      </c>
      <c r="D145" t="s">
        <v>26</v>
      </c>
      <c r="E145" t="s">
        <v>17</v>
      </c>
      <c r="F145" t="s">
        <v>18</v>
      </c>
      <c r="G145" t="s">
        <v>18</v>
      </c>
      <c r="H145" t="s">
        <v>18</v>
      </c>
      <c r="I145" t="s">
        <v>27</v>
      </c>
      <c r="K145" t="s">
        <v>40</v>
      </c>
      <c r="O145" t="s">
        <v>34</v>
      </c>
      <c r="Q145" t="s">
        <v>534</v>
      </c>
    </row>
    <row r="146" spans="2:17" x14ac:dyDescent="0.2">
      <c r="B146">
        <v>148</v>
      </c>
      <c r="C146" t="s">
        <v>154</v>
      </c>
      <c r="D146" t="s">
        <v>26</v>
      </c>
      <c r="E146" t="s">
        <v>17</v>
      </c>
      <c r="F146" t="s">
        <v>18</v>
      </c>
      <c r="G146" t="s">
        <v>18</v>
      </c>
      <c r="I146" t="s">
        <v>27</v>
      </c>
      <c r="K146" t="s">
        <v>40</v>
      </c>
      <c r="O146" t="s">
        <v>34</v>
      </c>
    </row>
    <row r="147" spans="2:17" x14ac:dyDescent="0.2">
      <c r="B147">
        <v>149</v>
      </c>
      <c r="C147" t="s">
        <v>348</v>
      </c>
      <c r="D147" t="s">
        <v>30</v>
      </c>
      <c r="E147" t="s">
        <v>17</v>
      </c>
      <c r="F147" t="s">
        <v>18</v>
      </c>
      <c r="G147" t="s">
        <v>18</v>
      </c>
      <c r="H147" t="s">
        <v>349</v>
      </c>
      <c r="I147" t="s">
        <v>27</v>
      </c>
      <c r="K147" t="s">
        <v>40</v>
      </c>
      <c r="O147" t="s">
        <v>34</v>
      </c>
    </row>
    <row r="148" spans="2:17" x14ac:dyDescent="0.2">
      <c r="B148">
        <v>150</v>
      </c>
      <c r="C148" t="s">
        <v>228</v>
      </c>
      <c r="D148" t="s">
        <v>30</v>
      </c>
      <c r="E148" t="s">
        <v>17</v>
      </c>
      <c r="F148" t="s">
        <v>18</v>
      </c>
      <c r="G148" t="s">
        <v>18</v>
      </c>
      <c r="H148" t="s">
        <v>229</v>
      </c>
      <c r="I148" t="s">
        <v>27</v>
      </c>
      <c r="K148" t="s">
        <v>40</v>
      </c>
      <c r="O148" t="s">
        <v>34</v>
      </c>
      <c r="Q148" t="s">
        <v>230</v>
      </c>
    </row>
    <row r="149" spans="2:17" x14ac:dyDescent="0.2">
      <c r="B149">
        <v>151</v>
      </c>
      <c r="C149" t="s">
        <v>410</v>
      </c>
      <c r="D149" t="s">
        <v>184</v>
      </c>
      <c r="E149" t="s">
        <v>17</v>
      </c>
      <c r="F149" t="s">
        <v>18</v>
      </c>
      <c r="G149" t="s">
        <v>19</v>
      </c>
      <c r="H149" t="s">
        <v>408</v>
      </c>
      <c r="I149" t="s">
        <v>27</v>
      </c>
      <c r="K149" t="s">
        <v>40</v>
      </c>
      <c r="O149" t="s">
        <v>34</v>
      </c>
      <c r="Q149" t="s">
        <v>411</v>
      </c>
    </row>
    <row r="150" spans="2:17" x14ac:dyDescent="0.2">
      <c r="B150">
        <v>152</v>
      </c>
      <c r="C150" t="s">
        <v>484</v>
      </c>
      <c r="D150" t="s">
        <v>30</v>
      </c>
      <c r="E150" t="s">
        <v>17</v>
      </c>
      <c r="F150" s="6" t="s">
        <v>92</v>
      </c>
      <c r="G150" t="s">
        <v>18</v>
      </c>
      <c r="I150" t="s">
        <v>27</v>
      </c>
      <c r="K150" t="s">
        <v>40</v>
      </c>
      <c r="O150" t="s">
        <v>34</v>
      </c>
    </row>
    <row r="151" spans="2:17" x14ac:dyDescent="0.2">
      <c r="B151">
        <v>153</v>
      </c>
      <c r="C151" t="s">
        <v>203</v>
      </c>
      <c r="D151" t="s">
        <v>30</v>
      </c>
      <c r="E151" t="s">
        <v>17</v>
      </c>
      <c r="F151" s="6" t="s">
        <v>189</v>
      </c>
      <c r="G151" t="s">
        <v>19</v>
      </c>
      <c r="I151" t="s">
        <v>27</v>
      </c>
      <c r="K151" t="s">
        <v>40</v>
      </c>
      <c r="O151" t="s">
        <v>34</v>
      </c>
    </row>
    <row r="152" spans="2:17" x14ac:dyDescent="0.2">
      <c r="B152">
        <v>161</v>
      </c>
      <c r="C152" t="s">
        <v>141</v>
      </c>
      <c r="D152" t="s">
        <v>38</v>
      </c>
      <c r="E152" t="s">
        <v>17</v>
      </c>
      <c r="F152" t="s">
        <v>19</v>
      </c>
      <c r="G152" t="s">
        <v>19</v>
      </c>
      <c r="H152" t="s">
        <v>19</v>
      </c>
      <c r="I152" t="s">
        <v>27</v>
      </c>
      <c r="K152" t="s">
        <v>17</v>
      </c>
      <c r="L152" t="s">
        <v>32</v>
      </c>
      <c r="O152" t="s">
        <v>34</v>
      </c>
    </row>
    <row r="153" spans="2:17" x14ac:dyDescent="0.2">
      <c r="B153">
        <v>162</v>
      </c>
      <c r="C153" t="s">
        <v>216</v>
      </c>
      <c r="D153" t="s">
        <v>38</v>
      </c>
      <c r="E153" t="s">
        <v>17</v>
      </c>
      <c r="F153" t="s">
        <v>19</v>
      </c>
      <c r="G153" t="s">
        <v>19</v>
      </c>
      <c r="H153" t="s">
        <v>19</v>
      </c>
      <c r="I153" t="s">
        <v>27</v>
      </c>
      <c r="K153" t="s">
        <v>17</v>
      </c>
      <c r="L153" t="s">
        <v>32</v>
      </c>
      <c r="O153" t="s">
        <v>34</v>
      </c>
    </row>
    <row r="154" spans="2:17" x14ac:dyDescent="0.2">
      <c r="B154">
        <v>163</v>
      </c>
      <c r="C154" t="s">
        <v>227</v>
      </c>
      <c r="D154" t="s">
        <v>38</v>
      </c>
      <c r="E154" t="s">
        <v>17</v>
      </c>
      <c r="F154" t="s">
        <v>19</v>
      </c>
      <c r="G154" t="s">
        <v>19</v>
      </c>
      <c r="H154" t="s">
        <v>19</v>
      </c>
      <c r="I154" t="s">
        <v>27</v>
      </c>
      <c r="K154" t="s">
        <v>17</v>
      </c>
      <c r="L154" t="s">
        <v>32</v>
      </c>
      <c r="O154" t="s">
        <v>34</v>
      </c>
    </row>
    <row r="155" spans="2:17" x14ac:dyDescent="0.2">
      <c r="B155">
        <v>164</v>
      </c>
      <c r="C155" t="s">
        <v>244</v>
      </c>
      <c r="D155" t="s">
        <v>38</v>
      </c>
      <c r="E155" t="s">
        <v>17</v>
      </c>
      <c r="F155" t="s">
        <v>19</v>
      </c>
      <c r="G155" t="s">
        <v>19</v>
      </c>
      <c r="H155" t="s">
        <v>19</v>
      </c>
      <c r="I155" t="s">
        <v>27</v>
      </c>
      <c r="K155" t="s">
        <v>17</v>
      </c>
      <c r="L155" t="s">
        <v>32</v>
      </c>
      <c r="O155" t="s">
        <v>34</v>
      </c>
    </row>
    <row r="156" spans="2:17" x14ac:dyDescent="0.2">
      <c r="B156">
        <v>165</v>
      </c>
      <c r="C156" t="s">
        <v>299</v>
      </c>
      <c r="D156" t="s">
        <v>38</v>
      </c>
      <c r="E156" t="s">
        <v>17</v>
      </c>
      <c r="F156" t="s">
        <v>19</v>
      </c>
      <c r="G156" t="s">
        <v>19</v>
      </c>
      <c r="H156" t="s">
        <v>19</v>
      </c>
      <c r="I156" t="s">
        <v>27</v>
      </c>
      <c r="K156" t="s">
        <v>17</v>
      </c>
      <c r="L156" t="s">
        <v>32</v>
      </c>
      <c r="O156" t="s">
        <v>34</v>
      </c>
    </row>
    <row r="157" spans="2:17" x14ac:dyDescent="0.2">
      <c r="B157">
        <v>166</v>
      </c>
      <c r="C157" t="s">
        <v>175</v>
      </c>
      <c r="D157" t="s">
        <v>38</v>
      </c>
      <c r="E157" t="s">
        <v>17</v>
      </c>
      <c r="F157" t="s">
        <v>19</v>
      </c>
      <c r="G157" t="s">
        <v>19</v>
      </c>
      <c r="H157" t="s">
        <v>19</v>
      </c>
      <c r="I157" t="s">
        <v>27</v>
      </c>
      <c r="K157" t="s">
        <v>17</v>
      </c>
      <c r="L157" t="s">
        <v>54</v>
      </c>
      <c r="O157" t="s">
        <v>34</v>
      </c>
    </row>
    <row r="158" spans="2:17" x14ac:dyDescent="0.2">
      <c r="B158">
        <v>167</v>
      </c>
      <c r="C158" t="s">
        <v>157</v>
      </c>
      <c r="D158" t="s">
        <v>30</v>
      </c>
      <c r="E158" t="s">
        <v>17</v>
      </c>
      <c r="F158" t="s">
        <v>19</v>
      </c>
      <c r="G158" t="s">
        <v>158</v>
      </c>
      <c r="H158" t="s">
        <v>19</v>
      </c>
      <c r="I158" t="s">
        <v>27</v>
      </c>
      <c r="K158" t="s">
        <v>17</v>
      </c>
      <c r="L158" t="s">
        <v>32</v>
      </c>
      <c r="O158" t="s">
        <v>34</v>
      </c>
    </row>
    <row r="159" spans="2:17" x14ac:dyDescent="0.2">
      <c r="B159">
        <v>168</v>
      </c>
      <c r="C159" t="s">
        <v>554</v>
      </c>
      <c r="D159" t="s">
        <v>30</v>
      </c>
      <c r="E159" t="s">
        <v>17</v>
      </c>
      <c r="F159" t="s">
        <v>19</v>
      </c>
      <c r="G159" t="s">
        <v>19</v>
      </c>
      <c r="H159" t="s">
        <v>19</v>
      </c>
      <c r="I159" t="s">
        <v>27</v>
      </c>
      <c r="K159" t="s">
        <v>17</v>
      </c>
      <c r="L159" t="s">
        <v>21</v>
      </c>
      <c r="O159" t="s">
        <v>34</v>
      </c>
    </row>
    <row r="160" spans="2:17" x14ac:dyDescent="0.2">
      <c r="B160">
        <v>169</v>
      </c>
      <c r="C160" t="s">
        <v>224</v>
      </c>
      <c r="D160" t="s">
        <v>66</v>
      </c>
      <c r="E160" t="s">
        <v>17</v>
      </c>
      <c r="F160" t="s">
        <v>19</v>
      </c>
      <c r="G160" t="s">
        <v>19</v>
      </c>
      <c r="H160" t="s">
        <v>19</v>
      </c>
      <c r="I160" t="s">
        <v>27</v>
      </c>
      <c r="K160" t="s">
        <v>17</v>
      </c>
      <c r="L160" t="s">
        <v>32</v>
      </c>
      <c r="O160" t="s">
        <v>34</v>
      </c>
    </row>
    <row r="161" spans="2:17" x14ac:dyDescent="0.2">
      <c r="B161">
        <v>170</v>
      </c>
      <c r="C161" t="s">
        <v>148</v>
      </c>
      <c r="D161" t="s">
        <v>38</v>
      </c>
      <c r="E161" t="s">
        <v>17</v>
      </c>
      <c r="F161" t="s">
        <v>18</v>
      </c>
      <c r="G161" t="s">
        <v>19</v>
      </c>
      <c r="H161" t="s">
        <v>19</v>
      </c>
      <c r="I161" t="s">
        <v>27</v>
      </c>
      <c r="K161" t="s">
        <v>17</v>
      </c>
      <c r="L161" t="s">
        <v>32</v>
      </c>
      <c r="O161" t="s">
        <v>34</v>
      </c>
    </row>
    <row r="162" spans="2:17" x14ac:dyDescent="0.2">
      <c r="B162">
        <v>171</v>
      </c>
      <c r="C162" t="s">
        <v>48</v>
      </c>
      <c r="D162" t="s">
        <v>38</v>
      </c>
      <c r="E162" t="s">
        <v>17</v>
      </c>
      <c r="F162" t="s">
        <v>18</v>
      </c>
      <c r="G162" t="s">
        <v>18</v>
      </c>
      <c r="H162" t="s">
        <v>18</v>
      </c>
      <c r="I162" t="s">
        <v>27</v>
      </c>
      <c r="K162" t="s">
        <v>17</v>
      </c>
      <c r="L162" t="s">
        <v>32</v>
      </c>
      <c r="O162" t="s">
        <v>34</v>
      </c>
    </row>
    <row r="163" spans="2:17" x14ac:dyDescent="0.2">
      <c r="B163">
        <v>172</v>
      </c>
      <c r="C163" t="s">
        <v>332</v>
      </c>
      <c r="D163" t="s">
        <v>38</v>
      </c>
      <c r="E163" t="s">
        <v>17</v>
      </c>
      <c r="F163" t="s">
        <v>18</v>
      </c>
      <c r="G163" t="s">
        <v>18</v>
      </c>
      <c r="H163" t="s">
        <v>19</v>
      </c>
      <c r="I163" t="s">
        <v>27</v>
      </c>
      <c r="K163" t="s">
        <v>17</v>
      </c>
      <c r="L163" t="s">
        <v>54</v>
      </c>
      <c r="O163" t="s">
        <v>34</v>
      </c>
      <c r="Q163" t="s">
        <v>333</v>
      </c>
    </row>
    <row r="164" spans="2:17" x14ac:dyDescent="0.2">
      <c r="B164">
        <v>173</v>
      </c>
      <c r="C164" t="s">
        <v>196</v>
      </c>
      <c r="D164" t="s">
        <v>38</v>
      </c>
      <c r="E164" t="s">
        <v>17</v>
      </c>
      <c r="F164" t="s">
        <v>18</v>
      </c>
      <c r="G164" t="s">
        <v>19</v>
      </c>
      <c r="H164" t="s">
        <v>18</v>
      </c>
      <c r="I164" t="s">
        <v>27</v>
      </c>
      <c r="K164" t="s">
        <v>17</v>
      </c>
      <c r="L164" t="s">
        <v>20</v>
      </c>
      <c r="O164" t="s">
        <v>34</v>
      </c>
      <c r="Q164" t="s">
        <v>197</v>
      </c>
    </row>
    <row r="165" spans="2:17" x14ac:dyDescent="0.2">
      <c r="B165">
        <v>174</v>
      </c>
      <c r="C165" t="s">
        <v>42</v>
      </c>
      <c r="D165" t="s">
        <v>38</v>
      </c>
      <c r="E165" t="s">
        <v>17</v>
      </c>
      <c r="F165" t="s">
        <v>18</v>
      </c>
      <c r="G165" t="s">
        <v>18</v>
      </c>
      <c r="H165" t="s">
        <v>18</v>
      </c>
      <c r="I165" t="s">
        <v>27</v>
      </c>
      <c r="K165" t="s">
        <v>17</v>
      </c>
      <c r="L165" t="s">
        <v>20</v>
      </c>
      <c r="O165" t="s">
        <v>34</v>
      </c>
    </row>
    <row r="166" spans="2:17" x14ac:dyDescent="0.2">
      <c r="B166">
        <v>175</v>
      </c>
      <c r="C166" t="s">
        <v>112</v>
      </c>
      <c r="D166" t="s">
        <v>38</v>
      </c>
      <c r="E166" t="s">
        <v>17</v>
      </c>
      <c r="F166" t="s">
        <v>18</v>
      </c>
      <c r="G166" t="s">
        <v>18</v>
      </c>
      <c r="H166" t="s">
        <v>92</v>
      </c>
      <c r="I166" t="s">
        <v>27</v>
      </c>
      <c r="K166" t="s">
        <v>17</v>
      </c>
      <c r="L166" t="s">
        <v>20</v>
      </c>
      <c r="O166" t="s">
        <v>34</v>
      </c>
    </row>
    <row r="167" spans="2:17" x14ac:dyDescent="0.2">
      <c r="B167">
        <v>176</v>
      </c>
      <c r="C167" t="s">
        <v>468</v>
      </c>
      <c r="D167" t="s">
        <v>324</v>
      </c>
      <c r="E167" t="s">
        <v>17</v>
      </c>
      <c r="F167" t="s">
        <v>18</v>
      </c>
      <c r="G167" t="s">
        <v>18</v>
      </c>
      <c r="H167" t="s">
        <v>18</v>
      </c>
      <c r="I167" t="s">
        <v>27</v>
      </c>
      <c r="K167" t="s">
        <v>17</v>
      </c>
      <c r="L167" t="s">
        <v>21</v>
      </c>
      <c r="O167" t="s">
        <v>34</v>
      </c>
      <c r="Q167" t="s">
        <v>470</v>
      </c>
    </row>
    <row r="168" spans="2:17" x14ac:dyDescent="0.2">
      <c r="B168">
        <v>177</v>
      </c>
      <c r="C168" t="s">
        <v>329</v>
      </c>
      <c r="D168" t="s">
        <v>26</v>
      </c>
      <c r="E168" t="s">
        <v>17</v>
      </c>
      <c r="F168" t="s">
        <v>18</v>
      </c>
      <c r="G168" t="s">
        <v>18</v>
      </c>
      <c r="H168" t="s">
        <v>18</v>
      </c>
      <c r="I168" t="s">
        <v>27</v>
      </c>
      <c r="K168" t="s">
        <v>17</v>
      </c>
      <c r="L168" t="s">
        <v>54</v>
      </c>
      <c r="O168" t="s">
        <v>34</v>
      </c>
    </row>
    <row r="169" spans="2:17" x14ac:dyDescent="0.2">
      <c r="B169">
        <v>178</v>
      </c>
      <c r="C169" t="s">
        <v>44</v>
      </c>
      <c r="D169" t="s">
        <v>30</v>
      </c>
      <c r="E169" t="s">
        <v>17</v>
      </c>
      <c r="F169" t="s">
        <v>18</v>
      </c>
      <c r="G169" t="s">
        <v>18</v>
      </c>
      <c r="H169" t="s">
        <v>18</v>
      </c>
      <c r="I169" t="s">
        <v>27</v>
      </c>
      <c r="K169" t="s">
        <v>17</v>
      </c>
      <c r="L169" t="s">
        <v>32</v>
      </c>
      <c r="O169" t="s">
        <v>34</v>
      </c>
    </row>
    <row r="170" spans="2:17" x14ac:dyDescent="0.2">
      <c r="B170">
        <v>179</v>
      </c>
      <c r="C170" t="s">
        <v>269</v>
      </c>
      <c r="D170" t="s">
        <v>30</v>
      </c>
      <c r="E170" t="s">
        <v>17</v>
      </c>
      <c r="F170" t="s">
        <v>18</v>
      </c>
      <c r="G170" t="s">
        <v>18</v>
      </c>
      <c r="H170" t="s">
        <v>18</v>
      </c>
      <c r="I170" t="s">
        <v>27</v>
      </c>
      <c r="K170" t="s">
        <v>17</v>
      </c>
      <c r="L170" t="s">
        <v>32</v>
      </c>
      <c r="O170" t="s">
        <v>34</v>
      </c>
    </row>
    <row r="171" spans="2:17" x14ac:dyDescent="0.2">
      <c r="B171">
        <v>180</v>
      </c>
      <c r="C171" t="s">
        <v>258</v>
      </c>
      <c r="D171" t="s">
        <v>30</v>
      </c>
      <c r="E171" t="s">
        <v>17</v>
      </c>
      <c r="F171" t="s">
        <v>18</v>
      </c>
      <c r="G171" t="s">
        <v>18</v>
      </c>
      <c r="H171" t="s">
        <v>18</v>
      </c>
      <c r="I171" t="s">
        <v>27</v>
      </c>
      <c r="K171" t="s">
        <v>17</v>
      </c>
      <c r="L171" t="s">
        <v>32</v>
      </c>
      <c r="O171" t="s">
        <v>34</v>
      </c>
    </row>
    <row r="172" spans="2:17" x14ac:dyDescent="0.2">
      <c r="B172">
        <v>181</v>
      </c>
      <c r="C172" t="s">
        <v>300</v>
      </c>
      <c r="D172" t="s">
        <v>30</v>
      </c>
      <c r="E172" t="s">
        <v>17</v>
      </c>
      <c r="F172" t="s">
        <v>18</v>
      </c>
      <c r="G172" t="s">
        <v>18</v>
      </c>
      <c r="H172" t="s">
        <v>18</v>
      </c>
      <c r="I172" t="s">
        <v>27</v>
      </c>
      <c r="K172" t="s">
        <v>17</v>
      </c>
      <c r="L172" t="s">
        <v>32</v>
      </c>
      <c r="O172" t="s">
        <v>34</v>
      </c>
    </row>
    <row r="173" spans="2:17" x14ac:dyDescent="0.2">
      <c r="B173">
        <v>182</v>
      </c>
      <c r="C173" t="s">
        <v>98</v>
      </c>
      <c r="D173" t="s">
        <v>30</v>
      </c>
      <c r="E173" t="s">
        <v>17</v>
      </c>
      <c r="F173" t="s">
        <v>18</v>
      </c>
      <c r="G173" t="s">
        <v>18</v>
      </c>
      <c r="H173" t="s">
        <v>92</v>
      </c>
      <c r="I173" t="s">
        <v>27</v>
      </c>
      <c r="K173" t="s">
        <v>17</v>
      </c>
      <c r="L173" t="s">
        <v>32</v>
      </c>
      <c r="O173" t="s">
        <v>34</v>
      </c>
    </row>
    <row r="174" spans="2:17" x14ac:dyDescent="0.2">
      <c r="B174">
        <v>183</v>
      </c>
      <c r="C174" t="s">
        <v>139</v>
      </c>
      <c r="D174" t="s">
        <v>30</v>
      </c>
      <c r="E174" t="s">
        <v>17</v>
      </c>
      <c r="F174" t="s">
        <v>18</v>
      </c>
      <c r="G174" t="s">
        <v>18</v>
      </c>
      <c r="H174" t="s">
        <v>18</v>
      </c>
      <c r="I174" t="s">
        <v>27</v>
      </c>
      <c r="K174" t="s">
        <v>17</v>
      </c>
      <c r="L174" t="s">
        <v>54</v>
      </c>
      <c r="O174" t="s">
        <v>34</v>
      </c>
    </row>
    <row r="175" spans="2:17" x14ac:dyDescent="0.2">
      <c r="B175">
        <v>184</v>
      </c>
      <c r="C175" t="s">
        <v>179</v>
      </c>
      <c r="D175" t="s">
        <v>30</v>
      </c>
      <c r="E175" t="s">
        <v>17</v>
      </c>
      <c r="F175" t="s">
        <v>18</v>
      </c>
      <c r="G175" t="s">
        <v>18</v>
      </c>
      <c r="H175" t="s">
        <v>18</v>
      </c>
      <c r="I175" t="s">
        <v>27</v>
      </c>
      <c r="K175" t="s">
        <v>17</v>
      </c>
      <c r="L175" t="s">
        <v>54</v>
      </c>
      <c r="O175" t="s">
        <v>34</v>
      </c>
    </row>
    <row r="176" spans="2:17" x14ac:dyDescent="0.2">
      <c r="B176">
        <v>185</v>
      </c>
      <c r="C176" t="s">
        <v>384</v>
      </c>
      <c r="D176" t="s">
        <v>30</v>
      </c>
      <c r="E176" t="s">
        <v>17</v>
      </c>
      <c r="F176" t="s">
        <v>18</v>
      </c>
      <c r="G176" t="s">
        <v>18</v>
      </c>
      <c r="H176" t="s">
        <v>18</v>
      </c>
      <c r="I176" t="s">
        <v>27</v>
      </c>
      <c r="K176" t="s">
        <v>17</v>
      </c>
      <c r="L176" t="s">
        <v>54</v>
      </c>
      <c r="O176" t="s">
        <v>34</v>
      </c>
    </row>
    <row r="177" spans="2:17" x14ac:dyDescent="0.2">
      <c r="B177">
        <v>186</v>
      </c>
      <c r="C177" t="s">
        <v>394</v>
      </c>
      <c r="D177" t="s">
        <v>30</v>
      </c>
      <c r="E177" t="s">
        <v>17</v>
      </c>
      <c r="F177" t="s">
        <v>18</v>
      </c>
      <c r="G177" t="s">
        <v>18</v>
      </c>
      <c r="H177" t="s">
        <v>18</v>
      </c>
      <c r="I177" t="s">
        <v>27</v>
      </c>
      <c r="K177" t="s">
        <v>17</v>
      </c>
      <c r="L177" t="s">
        <v>54</v>
      </c>
      <c r="O177" t="s">
        <v>34</v>
      </c>
    </row>
    <row r="178" spans="2:17" x14ac:dyDescent="0.2">
      <c r="B178">
        <v>187</v>
      </c>
      <c r="C178" t="s">
        <v>181</v>
      </c>
      <c r="D178" t="s">
        <v>30</v>
      </c>
      <c r="E178" t="s">
        <v>17</v>
      </c>
      <c r="F178" t="s">
        <v>18</v>
      </c>
      <c r="G178" t="s">
        <v>18</v>
      </c>
      <c r="H178" t="s">
        <v>19</v>
      </c>
      <c r="I178" t="s">
        <v>27</v>
      </c>
      <c r="K178" t="s">
        <v>17</v>
      </c>
      <c r="L178" t="s">
        <v>20</v>
      </c>
      <c r="O178" t="s">
        <v>34</v>
      </c>
    </row>
    <row r="179" spans="2:17" x14ac:dyDescent="0.2">
      <c r="B179">
        <v>188</v>
      </c>
      <c r="C179" t="s">
        <v>290</v>
      </c>
      <c r="D179" t="s">
        <v>66</v>
      </c>
      <c r="E179" t="s">
        <v>17</v>
      </c>
      <c r="F179" t="s">
        <v>18</v>
      </c>
      <c r="G179" t="s">
        <v>18</v>
      </c>
      <c r="H179" t="s">
        <v>19</v>
      </c>
      <c r="I179" t="s">
        <v>27</v>
      </c>
      <c r="K179" t="s">
        <v>17</v>
      </c>
      <c r="L179" t="s">
        <v>32</v>
      </c>
      <c r="O179" t="s">
        <v>34</v>
      </c>
    </row>
    <row r="180" spans="2:17" x14ac:dyDescent="0.2">
      <c r="B180">
        <v>189</v>
      </c>
      <c r="C180" t="s">
        <v>497</v>
      </c>
      <c r="D180" t="s">
        <v>38</v>
      </c>
      <c r="E180" t="s">
        <v>17</v>
      </c>
      <c r="F180" s="6" t="s">
        <v>92</v>
      </c>
      <c r="G180" t="s">
        <v>19</v>
      </c>
      <c r="H180" t="s">
        <v>19</v>
      </c>
      <c r="I180" t="s">
        <v>27</v>
      </c>
      <c r="K180" t="s">
        <v>17</v>
      </c>
      <c r="L180" t="s">
        <v>21</v>
      </c>
      <c r="O180" t="s">
        <v>34</v>
      </c>
    </row>
    <row r="181" spans="2:17" x14ac:dyDescent="0.2">
      <c r="B181">
        <v>190</v>
      </c>
      <c r="C181" t="s">
        <v>423</v>
      </c>
      <c r="D181" t="s">
        <v>26</v>
      </c>
      <c r="E181" t="s">
        <v>17</v>
      </c>
      <c r="F181" s="6" t="s">
        <v>92</v>
      </c>
      <c r="G181" t="s">
        <v>424</v>
      </c>
      <c r="H181" t="s">
        <v>19</v>
      </c>
      <c r="I181" t="s">
        <v>27</v>
      </c>
      <c r="K181" t="s">
        <v>17</v>
      </c>
      <c r="L181" t="s">
        <v>20</v>
      </c>
      <c r="O181" t="s">
        <v>34</v>
      </c>
      <c r="Q181" t="s">
        <v>425</v>
      </c>
    </row>
    <row r="182" spans="2:17" x14ac:dyDescent="0.2">
      <c r="B182">
        <v>191</v>
      </c>
      <c r="C182" t="s">
        <v>79</v>
      </c>
      <c r="D182" t="s">
        <v>38</v>
      </c>
      <c r="E182" t="s">
        <v>17</v>
      </c>
      <c r="F182" s="6" t="s">
        <v>80</v>
      </c>
      <c r="G182" t="s">
        <v>73</v>
      </c>
      <c r="H182" t="s">
        <v>18</v>
      </c>
      <c r="I182" t="s">
        <v>27</v>
      </c>
      <c r="K182" t="s">
        <v>17</v>
      </c>
      <c r="L182" t="s">
        <v>32</v>
      </c>
      <c r="O182" t="s">
        <v>34</v>
      </c>
    </row>
    <row r="183" spans="2:17" x14ac:dyDescent="0.2">
      <c r="B183">
        <v>132</v>
      </c>
      <c r="C183" s="10" t="s">
        <v>506</v>
      </c>
      <c r="D183" t="s">
        <v>171</v>
      </c>
      <c r="E183" t="s">
        <v>17</v>
      </c>
      <c r="F183" t="s">
        <v>19</v>
      </c>
      <c r="G183" t="s">
        <v>19</v>
      </c>
      <c r="H183" t="s">
        <v>19</v>
      </c>
      <c r="I183" t="s">
        <v>40</v>
      </c>
      <c r="K183" t="s">
        <v>131</v>
      </c>
      <c r="O183" t="s">
        <v>34</v>
      </c>
      <c r="Q183" t="s">
        <v>507</v>
      </c>
    </row>
    <row r="184" spans="2:17" x14ac:dyDescent="0.2">
      <c r="B184">
        <v>154</v>
      </c>
      <c r="C184" t="s">
        <v>159</v>
      </c>
      <c r="D184" t="s">
        <v>38</v>
      </c>
      <c r="E184" t="s">
        <v>17</v>
      </c>
      <c r="F184" t="s">
        <v>19</v>
      </c>
      <c r="I184" t="s">
        <v>40</v>
      </c>
      <c r="K184" t="s">
        <v>40</v>
      </c>
      <c r="O184" t="s">
        <v>34</v>
      </c>
    </row>
    <row r="185" spans="2:17" x14ac:dyDescent="0.2">
      <c r="B185">
        <v>155</v>
      </c>
      <c r="C185" t="s">
        <v>412</v>
      </c>
      <c r="D185" t="s">
        <v>184</v>
      </c>
      <c r="E185" t="s">
        <v>17</v>
      </c>
      <c r="F185" t="s">
        <v>19</v>
      </c>
      <c r="G185" t="s">
        <v>19</v>
      </c>
      <c r="H185" t="s">
        <v>413</v>
      </c>
      <c r="I185" t="s">
        <v>40</v>
      </c>
      <c r="K185" t="s">
        <v>40</v>
      </c>
      <c r="O185" t="s">
        <v>34</v>
      </c>
      <c r="Q185" t="s">
        <v>414</v>
      </c>
    </row>
    <row r="186" spans="2:17" x14ac:dyDescent="0.2">
      <c r="B186">
        <v>156</v>
      </c>
      <c r="C186" t="s">
        <v>337</v>
      </c>
      <c r="D186" t="s">
        <v>38</v>
      </c>
      <c r="E186" t="s">
        <v>17</v>
      </c>
      <c r="F186" s="6" t="s">
        <v>328</v>
      </c>
      <c r="G186" t="s">
        <v>92</v>
      </c>
      <c r="H186" t="s">
        <v>19</v>
      </c>
      <c r="I186" t="s">
        <v>40</v>
      </c>
      <c r="K186" t="s">
        <v>40</v>
      </c>
      <c r="O186" t="s">
        <v>34</v>
      </c>
    </row>
    <row r="187" spans="2:17" x14ac:dyDescent="0.2">
      <c r="B187">
        <v>192</v>
      </c>
      <c r="C187" t="s">
        <v>499</v>
      </c>
      <c r="D187" t="s">
        <v>38</v>
      </c>
      <c r="E187" t="s">
        <v>17</v>
      </c>
      <c r="F187" t="s">
        <v>19</v>
      </c>
      <c r="G187" t="s">
        <v>18</v>
      </c>
      <c r="H187" t="s">
        <v>18</v>
      </c>
      <c r="I187" t="s">
        <v>40</v>
      </c>
      <c r="K187" t="s">
        <v>17</v>
      </c>
      <c r="L187" t="s">
        <v>32</v>
      </c>
      <c r="O187" t="s">
        <v>34</v>
      </c>
      <c r="Q187" s="9" t="s">
        <v>500</v>
      </c>
    </row>
    <row r="188" spans="2:17" x14ac:dyDescent="0.2">
      <c r="B188">
        <v>193</v>
      </c>
      <c r="C188" t="s">
        <v>234</v>
      </c>
      <c r="D188" t="s">
        <v>66</v>
      </c>
      <c r="E188" t="s">
        <v>17</v>
      </c>
      <c r="F188" t="s">
        <v>235</v>
      </c>
      <c r="G188" t="s">
        <v>19</v>
      </c>
      <c r="H188" t="s">
        <v>19</v>
      </c>
      <c r="I188" t="s">
        <v>40</v>
      </c>
      <c r="K188" t="s">
        <v>17</v>
      </c>
      <c r="L188" t="s">
        <v>32</v>
      </c>
      <c r="O188" t="s">
        <v>34</v>
      </c>
    </row>
    <row r="189" spans="2:17" x14ac:dyDescent="0.2">
      <c r="B189">
        <v>118</v>
      </c>
      <c r="C189" t="s">
        <v>529</v>
      </c>
      <c r="D189" t="s">
        <v>26</v>
      </c>
      <c r="E189" t="s">
        <v>17</v>
      </c>
      <c r="F189" t="s">
        <v>18</v>
      </c>
      <c r="G189" t="s">
        <v>18</v>
      </c>
      <c r="H189" t="s">
        <v>19</v>
      </c>
      <c r="I189" t="s">
        <v>17</v>
      </c>
      <c r="J189" t="s">
        <v>32</v>
      </c>
      <c r="K189" t="s">
        <v>31</v>
      </c>
      <c r="O189" t="s">
        <v>34</v>
      </c>
      <c r="Q189" t="s">
        <v>531</v>
      </c>
    </row>
    <row r="190" spans="2:17" x14ac:dyDescent="0.2">
      <c r="B190">
        <v>130</v>
      </c>
      <c r="C190" t="s">
        <v>436</v>
      </c>
      <c r="D190" t="s">
        <v>66</v>
      </c>
      <c r="E190" t="s">
        <v>17</v>
      </c>
      <c r="F190" t="s">
        <v>18</v>
      </c>
      <c r="G190" t="s">
        <v>18</v>
      </c>
      <c r="H190" t="s">
        <v>437</v>
      </c>
      <c r="I190" t="s">
        <v>17</v>
      </c>
      <c r="J190" t="s">
        <v>20</v>
      </c>
      <c r="K190" t="s">
        <v>46</v>
      </c>
      <c r="L190" t="s">
        <v>54</v>
      </c>
      <c r="O190" t="s">
        <v>34</v>
      </c>
      <c r="Q190" t="s">
        <v>438</v>
      </c>
    </row>
    <row r="191" spans="2:17" x14ac:dyDescent="0.2">
      <c r="B191">
        <v>157</v>
      </c>
      <c r="C191" t="s">
        <v>527</v>
      </c>
      <c r="D191" t="s">
        <v>38</v>
      </c>
      <c r="E191" t="s">
        <v>17</v>
      </c>
      <c r="F191" t="s">
        <v>19</v>
      </c>
      <c r="G191" t="s">
        <v>19</v>
      </c>
      <c r="H191" t="s">
        <v>19</v>
      </c>
      <c r="I191" t="s">
        <v>17</v>
      </c>
      <c r="J191" t="s">
        <v>32</v>
      </c>
      <c r="K191" t="s">
        <v>40</v>
      </c>
      <c r="O191" t="s">
        <v>34</v>
      </c>
      <c r="Q191" t="s">
        <v>528</v>
      </c>
    </row>
    <row r="192" spans="2:17" x14ac:dyDescent="0.2">
      <c r="B192">
        <v>158</v>
      </c>
      <c r="C192" t="s">
        <v>547</v>
      </c>
      <c r="D192" t="s">
        <v>38</v>
      </c>
      <c r="E192" t="s">
        <v>17</v>
      </c>
      <c r="F192" t="s">
        <v>18</v>
      </c>
      <c r="G192" t="s">
        <v>19</v>
      </c>
      <c r="H192" t="s">
        <v>548</v>
      </c>
      <c r="I192" t="s">
        <v>17</v>
      </c>
      <c r="J192" t="s">
        <v>21</v>
      </c>
      <c r="K192" t="s">
        <v>40</v>
      </c>
      <c r="O192" t="s">
        <v>34</v>
      </c>
      <c r="Q192" t="s">
        <v>549</v>
      </c>
    </row>
    <row r="193" spans="2:17" x14ac:dyDescent="0.2">
      <c r="B193">
        <v>159</v>
      </c>
      <c r="C193" t="s">
        <v>347</v>
      </c>
      <c r="D193" t="s">
        <v>38</v>
      </c>
      <c r="E193" t="s">
        <v>17</v>
      </c>
      <c r="F193" t="s">
        <v>18</v>
      </c>
      <c r="G193" t="s">
        <v>18</v>
      </c>
      <c r="I193" t="s">
        <v>17</v>
      </c>
      <c r="J193" t="s">
        <v>21</v>
      </c>
      <c r="K193" t="s">
        <v>40</v>
      </c>
      <c r="O193" t="s">
        <v>34</v>
      </c>
    </row>
    <row r="194" spans="2:17" x14ac:dyDescent="0.2">
      <c r="B194">
        <v>194</v>
      </c>
      <c r="C194" t="s">
        <v>501</v>
      </c>
      <c r="D194" t="s">
        <v>38</v>
      </c>
      <c r="E194" t="s">
        <v>17</v>
      </c>
      <c r="F194" t="s">
        <v>19</v>
      </c>
      <c r="G194" t="s">
        <v>19</v>
      </c>
      <c r="H194" t="s">
        <v>502</v>
      </c>
      <c r="I194" t="s">
        <v>17</v>
      </c>
      <c r="J194" t="s">
        <v>32</v>
      </c>
      <c r="K194" t="s">
        <v>17</v>
      </c>
      <c r="L194" t="s">
        <v>32</v>
      </c>
      <c r="O194" t="s">
        <v>34</v>
      </c>
    </row>
    <row r="195" spans="2:17" x14ac:dyDescent="0.2">
      <c r="B195">
        <v>195</v>
      </c>
      <c r="C195" t="s">
        <v>177</v>
      </c>
      <c r="D195" t="s">
        <v>38</v>
      </c>
      <c r="E195" t="s">
        <v>17</v>
      </c>
      <c r="F195" t="s">
        <v>19</v>
      </c>
      <c r="G195" t="s">
        <v>19</v>
      </c>
      <c r="H195" t="s">
        <v>178</v>
      </c>
      <c r="I195" t="s">
        <v>17</v>
      </c>
      <c r="J195" t="s">
        <v>32</v>
      </c>
      <c r="K195" t="s">
        <v>17</v>
      </c>
      <c r="L195" t="s">
        <v>32</v>
      </c>
      <c r="O195" t="s">
        <v>34</v>
      </c>
    </row>
    <row r="196" spans="2:17" x14ac:dyDescent="0.2">
      <c r="B196">
        <v>196</v>
      </c>
      <c r="C196" t="s">
        <v>357</v>
      </c>
      <c r="D196" t="s">
        <v>38</v>
      </c>
      <c r="E196" t="s">
        <v>17</v>
      </c>
      <c r="F196" t="s">
        <v>19</v>
      </c>
      <c r="G196" t="s">
        <v>18</v>
      </c>
      <c r="H196" t="s">
        <v>358</v>
      </c>
      <c r="I196" t="s">
        <v>17</v>
      </c>
      <c r="J196" t="s">
        <v>32</v>
      </c>
      <c r="K196" t="s">
        <v>17</v>
      </c>
      <c r="L196" t="s">
        <v>32</v>
      </c>
      <c r="O196" t="s">
        <v>34</v>
      </c>
      <c r="Q196" t="s">
        <v>359</v>
      </c>
    </row>
    <row r="197" spans="2:17" x14ac:dyDescent="0.2">
      <c r="B197">
        <v>197</v>
      </c>
      <c r="C197" t="s">
        <v>511</v>
      </c>
      <c r="D197" t="s">
        <v>38</v>
      </c>
      <c r="E197" t="s">
        <v>17</v>
      </c>
      <c r="F197" t="s">
        <v>19</v>
      </c>
      <c r="G197" t="s">
        <v>19</v>
      </c>
      <c r="H197" t="s">
        <v>19</v>
      </c>
      <c r="I197" t="s">
        <v>17</v>
      </c>
      <c r="J197" t="s">
        <v>20</v>
      </c>
      <c r="K197" t="s">
        <v>17</v>
      </c>
      <c r="L197" t="s">
        <v>21</v>
      </c>
      <c r="O197" t="s">
        <v>34</v>
      </c>
      <c r="Q197" t="s">
        <v>512</v>
      </c>
    </row>
    <row r="198" spans="2:17" x14ac:dyDescent="0.2">
      <c r="B198">
        <v>198</v>
      </c>
      <c r="C198" t="s">
        <v>416</v>
      </c>
      <c r="D198" t="s">
        <v>184</v>
      </c>
      <c r="E198" t="s">
        <v>17</v>
      </c>
      <c r="F198" t="s">
        <v>19</v>
      </c>
      <c r="G198" t="s">
        <v>19</v>
      </c>
      <c r="H198" t="s">
        <v>19</v>
      </c>
      <c r="I198" t="s">
        <v>17</v>
      </c>
      <c r="J198" t="s">
        <v>54</v>
      </c>
      <c r="K198" t="s">
        <v>17</v>
      </c>
      <c r="L198" t="s">
        <v>54</v>
      </c>
      <c r="O198" t="s">
        <v>34</v>
      </c>
      <c r="Q198" t="s">
        <v>417</v>
      </c>
    </row>
    <row r="199" spans="2:17" x14ac:dyDescent="0.2">
      <c r="B199">
        <v>199</v>
      </c>
      <c r="C199" t="s">
        <v>69</v>
      </c>
      <c r="D199" t="s">
        <v>38</v>
      </c>
      <c r="E199" t="s">
        <v>17</v>
      </c>
      <c r="F199" t="s">
        <v>18</v>
      </c>
      <c r="G199" t="s">
        <v>18</v>
      </c>
      <c r="H199" t="s">
        <v>18</v>
      </c>
      <c r="I199" t="s">
        <v>17</v>
      </c>
      <c r="J199" t="s">
        <v>32</v>
      </c>
      <c r="K199" t="s">
        <v>17</v>
      </c>
      <c r="L199" t="s">
        <v>32</v>
      </c>
      <c r="O199" t="s">
        <v>34</v>
      </c>
      <c r="Q199" t="s">
        <v>70</v>
      </c>
    </row>
    <row r="200" spans="2:17" x14ac:dyDescent="0.2">
      <c r="B200">
        <v>200</v>
      </c>
      <c r="C200" t="s">
        <v>385</v>
      </c>
      <c r="D200" t="s">
        <v>38</v>
      </c>
      <c r="E200" t="s">
        <v>17</v>
      </c>
      <c r="F200" t="s">
        <v>18</v>
      </c>
      <c r="G200" t="s">
        <v>18</v>
      </c>
      <c r="H200" t="s">
        <v>92</v>
      </c>
      <c r="I200" t="s">
        <v>17</v>
      </c>
      <c r="J200" t="s">
        <v>32</v>
      </c>
      <c r="K200" t="s">
        <v>17</v>
      </c>
      <c r="L200" t="s">
        <v>20</v>
      </c>
      <c r="O200" t="s">
        <v>34</v>
      </c>
    </row>
    <row r="201" spans="2:17" x14ac:dyDescent="0.2">
      <c r="B201">
        <v>201</v>
      </c>
      <c r="C201" t="s">
        <v>182</v>
      </c>
      <c r="D201" t="s">
        <v>66</v>
      </c>
      <c r="E201" t="s">
        <v>17</v>
      </c>
      <c r="F201" t="s">
        <v>18</v>
      </c>
      <c r="G201" t="s">
        <v>19</v>
      </c>
      <c r="H201" t="s">
        <v>19</v>
      </c>
      <c r="I201" t="s">
        <v>17</v>
      </c>
      <c r="J201" t="s">
        <v>54</v>
      </c>
      <c r="K201" t="s">
        <v>17</v>
      </c>
      <c r="L201" t="s">
        <v>21</v>
      </c>
      <c r="O201" t="s">
        <v>34</v>
      </c>
    </row>
    <row r="202" spans="2:17" x14ac:dyDescent="0.2">
      <c r="B202">
        <v>202</v>
      </c>
      <c r="C202" t="s">
        <v>220</v>
      </c>
      <c r="D202" t="s">
        <v>38</v>
      </c>
      <c r="E202" t="s">
        <v>17</v>
      </c>
      <c r="F202" t="s">
        <v>18</v>
      </c>
      <c r="G202" t="s">
        <v>18</v>
      </c>
      <c r="H202" t="s">
        <v>18</v>
      </c>
      <c r="I202" t="s">
        <v>17</v>
      </c>
      <c r="J202" t="s">
        <v>32</v>
      </c>
      <c r="K202" t="s">
        <v>17</v>
      </c>
      <c r="L202" t="s">
        <v>21</v>
      </c>
      <c r="O202" t="s">
        <v>221</v>
      </c>
      <c r="Q202" t="s">
        <v>222</v>
      </c>
    </row>
    <row r="203" spans="2:17" x14ac:dyDescent="0.2">
      <c r="B203">
        <v>203</v>
      </c>
      <c r="C203" t="s">
        <v>316</v>
      </c>
      <c r="D203" t="s">
        <v>16</v>
      </c>
      <c r="E203" t="s">
        <v>17</v>
      </c>
      <c r="F203" t="s">
        <v>18</v>
      </c>
      <c r="G203" t="s">
        <v>18</v>
      </c>
      <c r="H203" t="s">
        <v>317</v>
      </c>
      <c r="I203" t="s">
        <v>17</v>
      </c>
      <c r="J203" t="s">
        <v>21</v>
      </c>
      <c r="K203" t="s">
        <v>40</v>
      </c>
      <c r="O203" t="s">
        <v>318</v>
      </c>
      <c r="Q203" t="s">
        <v>319</v>
      </c>
    </row>
    <row r="204" spans="2:17" s="113" customFormat="1" x14ac:dyDescent="0.2">
      <c r="B204" s="113">
        <v>204</v>
      </c>
      <c r="C204" s="113" t="s">
        <v>188</v>
      </c>
      <c r="D204" s="113" t="s">
        <v>38</v>
      </c>
      <c r="E204" s="113" t="s">
        <v>17</v>
      </c>
      <c r="F204" s="113" t="s">
        <v>18</v>
      </c>
      <c r="G204" s="113" t="s">
        <v>189</v>
      </c>
      <c r="H204" s="113" t="s">
        <v>189</v>
      </c>
      <c r="I204" s="113" t="s">
        <v>27</v>
      </c>
      <c r="K204" s="113" t="s">
        <v>31</v>
      </c>
      <c r="O204" s="113" t="s">
        <v>23</v>
      </c>
      <c r="Q204" s="113" t="s">
        <v>190</v>
      </c>
    </row>
    <row r="205" spans="2:17" x14ac:dyDescent="0.2">
      <c r="B205">
        <v>228</v>
      </c>
      <c r="C205" t="s">
        <v>516</v>
      </c>
      <c r="D205" t="s">
        <v>38</v>
      </c>
      <c r="E205" t="s">
        <v>17</v>
      </c>
      <c r="F205" t="s">
        <v>19</v>
      </c>
      <c r="G205" t="s">
        <v>19</v>
      </c>
      <c r="H205" t="s">
        <v>19</v>
      </c>
      <c r="I205" t="s">
        <v>82</v>
      </c>
      <c r="J205" t="s">
        <v>21</v>
      </c>
      <c r="K205" t="s">
        <v>17</v>
      </c>
      <c r="L205" t="s">
        <v>21</v>
      </c>
      <c r="O205" t="s">
        <v>23</v>
      </c>
      <c r="Q205" t="s">
        <v>518</v>
      </c>
    </row>
    <row r="206" spans="2:17" x14ac:dyDescent="0.2">
      <c r="B206">
        <v>229</v>
      </c>
      <c r="C206" t="s">
        <v>81</v>
      </c>
      <c r="D206" t="s">
        <v>38</v>
      </c>
      <c r="E206" t="s">
        <v>17</v>
      </c>
      <c r="F206" t="s">
        <v>18</v>
      </c>
      <c r="G206" t="s">
        <v>18</v>
      </c>
      <c r="H206" t="s">
        <v>18</v>
      </c>
      <c r="I206" t="s">
        <v>82</v>
      </c>
      <c r="K206" t="s">
        <v>17</v>
      </c>
      <c r="L206" t="s">
        <v>32</v>
      </c>
      <c r="O206" t="s">
        <v>23</v>
      </c>
    </row>
    <row r="207" spans="2:17" x14ac:dyDescent="0.2">
      <c r="B207">
        <v>213</v>
      </c>
      <c r="C207" t="s">
        <v>87</v>
      </c>
      <c r="D207" t="s">
        <v>66</v>
      </c>
      <c r="E207" t="s">
        <v>17</v>
      </c>
      <c r="F207" t="s">
        <v>18</v>
      </c>
      <c r="G207" t="s">
        <v>18</v>
      </c>
      <c r="I207" t="s">
        <v>85</v>
      </c>
      <c r="K207" t="s">
        <v>40</v>
      </c>
      <c r="O207" t="s">
        <v>23</v>
      </c>
    </row>
    <row r="208" spans="2:17" x14ac:dyDescent="0.2">
      <c r="B208">
        <v>205</v>
      </c>
      <c r="C208" t="s">
        <v>536</v>
      </c>
      <c r="D208" t="s">
        <v>38</v>
      </c>
      <c r="E208" t="s">
        <v>17</v>
      </c>
      <c r="F208" t="s">
        <v>18</v>
      </c>
      <c r="G208" t="s">
        <v>18</v>
      </c>
      <c r="H208" t="s">
        <v>18</v>
      </c>
      <c r="I208" t="s">
        <v>27</v>
      </c>
      <c r="K208" t="s">
        <v>31</v>
      </c>
      <c r="O208" t="s">
        <v>23</v>
      </c>
    </row>
    <row r="209" spans="2:17" x14ac:dyDescent="0.2">
      <c r="B209">
        <v>206</v>
      </c>
      <c r="C209" t="s">
        <v>478</v>
      </c>
      <c r="D209" t="s">
        <v>38</v>
      </c>
      <c r="E209" t="s">
        <v>17</v>
      </c>
      <c r="F209" t="s">
        <v>18</v>
      </c>
      <c r="G209" t="s">
        <v>479</v>
      </c>
      <c r="H209" t="s">
        <v>18</v>
      </c>
      <c r="I209" t="s">
        <v>27</v>
      </c>
      <c r="K209" t="s">
        <v>31</v>
      </c>
      <c r="O209" t="s">
        <v>23</v>
      </c>
      <c r="Q209" t="s">
        <v>480</v>
      </c>
    </row>
    <row r="210" spans="2:17" x14ac:dyDescent="0.2">
      <c r="B210">
        <v>209</v>
      </c>
      <c r="C210" t="s">
        <v>451</v>
      </c>
      <c r="D210" t="s">
        <v>38</v>
      </c>
      <c r="E210" t="s">
        <v>17</v>
      </c>
      <c r="F210" t="s">
        <v>19</v>
      </c>
      <c r="G210" t="s">
        <v>19</v>
      </c>
      <c r="H210" t="s">
        <v>19</v>
      </c>
      <c r="I210" t="s">
        <v>27</v>
      </c>
      <c r="K210" t="s">
        <v>46</v>
      </c>
      <c r="O210" t="s">
        <v>23</v>
      </c>
    </row>
    <row r="211" spans="2:17" x14ac:dyDescent="0.2">
      <c r="B211">
        <v>210</v>
      </c>
      <c r="C211" t="s">
        <v>57</v>
      </c>
      <c r="D211" t="s">
        <v>38</v>
      </c>
      <c r="E211" t="s">
        <v>17</v>
      </c>
      <c r="F211" t="s">
        <v>18</v>
      </c>
      <c r="G211" t="s">
        <v>18</v>
      </c>
      <c r="I211" t="s">
        <v>27</v>
      </c>
      <c r="K211" t="s">
        <v>46</v>
      </c>
      <c r="O211" t="s">
        <v>23</v>
      </c>
    </row>
    <row r="212" spans="2:17" x14ac:dyDescent="0.2">
      <c r="B212">
        <v>211</v>
      </c>
      <c r="C212" s="7" t="s">
        <v>320</v>
      </c>
      <c r="D212" s="7" t="s">
        <v>30</v>
      </c>
      <c r="E212" t="s">
        <v>17</v>
      </c>
      <c r="F212" t="s">
        <v>18</v>
      </c>
      <c r="G212" t="s">
        <v>18</v>
      </c>
      <c r="H212" t="s">
        <v>18</v>
      </c>
      <c r="I212" s="7" t="s">
        <v>27</v>
      </c>
      <c r="K212" s="8" t="s">
        <v>131</v>
      </c>
      <c r="O212" t="s">
        <v>23</v>
      </c>
      <c r="Q212" s="7" t="s">
        <v>321</v>
      </c>
    </row>
    <row r="213" spans="2:17" x14ac:dyDescent="0.2">
      <c r="B213">
        <v>212</v>
      </c>
      <c r="C213" s="7" t="s">
        <v>508</v>
      </c>
      <c r="D213" t="s">
        <v>66</v>
      </c>
      <c r="E213" t="s">
        <v>17</v>
      </c>
      <c r="F213" s="6" t="s">
        <v>116</v>
      </c>
      <c r="G213" t="s">
        <v>19</v>
      </c>
      <c r="H213" t="s">
        <v>19</v>
      </c>
      <c r="I213" s="8" t="s">
        <v>27</v>
      </c>
      <c r="K213" s="8" t="s">
        <v>131</v>
      </c>
      <c r="O213" t="s">
        <v>23</v>
      </c>
      <c r="Q213" s="7" t="s">
        <v>509</v>
      </c>
    </row>
    <row r="214" spans="2:17" x14ac:dyDescent="0.2">
      <c r="B214">
        <v>214</v>
      </c>
      <c r="C214" t="s">
        <v>277</v>
      </c>
      <c r="D214" t="s">
        <v>38</v>
      </c>
      <c r="E214" t="s">
        <v>17</v>
      </c>
      <c r="F214" t="s">
        <v>19</v>
      </c>
      <c r="G214" t="s">
        <v>19</v>
      </c>
      <c r="H214" t="s">
        <v>278</v>
      </c>
      <c r="I214" t="s">
        <v>27</v>
      </c>
      <c r="K214" t="s">
        <v>40</v>
      </c>
      <c r="O214" t="s">
        <v>23</v>
      </c>
    </row>
    <row r="215" spans="2:17" x14ac:dyDescent="0.2">
      <c r="B215">
        <v>215</v>
      </c>
      <c r="C215" t="s">
        <v>481</v>
      </c>
      <c r="D215" t="s">
        <v>66</v>
      </c>
      <c r="E215" t="s">
        <v>17</v>
      </c>
      <c r="F215" t="s">
        <v>19</v>
      </c>
      <c r="G215" t="s">
        <v>19</v>
      </c>
      <c r="H215" t="s">
        <v>19</v>
      </c>
      <c r="I215" t="s">
        <v>27</v>
      </c>
      <c r="K215" t="s">
        <v>40</v>
      </c>
      <c r="O215" t="s">
        <v>23</v>
      </c>
    </row>
    <row r="216" spans="2:17" x14ac:dyDescent="0.2">
      <c r="B216">
        <v>216</v>
      </c>
      <c r="C216" t="s">
        <v>455</v>
      </c>
      <c r="D216" t="s">
        <v>38</v>
      </c>
      <c r="E216" t="s">
        <v>17</v>
      </c>
      <c r="F216" t="s">
        <v>18</v>
      </c>
      <c r="G216" t="s">
        <v>18</v>
      </c>
      <c r="H216" t="s">
        <v>18</v>
      </c>
      <c r="I216" t="s">
        <v>27</v>
      </c>
      <c r="K216" t="s">
        <v>40</v>
      </c>
      <c r="O216" t="s">
        <v>23</v>
      </c>
    </row>
    <row r="217" spans="2:17" x14ac:dyDescent="0.2">
      <c r="B217">
        <v>217</v>
      </c>
      <c r="C217" t="s">
        <v>450</v>
      </c>
      <c r="D217" t="s">
        <v>38</v>
      </c>
      <c r="E217" t="s">
        <v>17</v>
      </c>
      <c r="F217" t="s">
        <v>18</v>
      </c>
      <c r="G217" t="s">
        <v>18</v>
      </c>
      <c r="I217" t="s">
        <v>27</v>
      </c>
      <c r="K217" t="s">
        <v>40</v>
      </c>
      <c r="O217" t="s">
        <v>23</v>
      </c>
    </row>
    <row r="218" spans="2:17" x14ac:dyDescent="0.2">
      <c r="B218">
        <v>218</v>
      </c>
      <c r="C218" t="s">
        <v>327</v>
      </c>
      <c r="D218" t="s">
        <v>30</v>
      </c>
      <c r="E218" t="s">
        <v>17</v>
      </c>
      <c r="F218" t="s">
        <v>18</v>
      </c>
      <c r="G218" t="s">
        <v>328</v>
      </c>
      <c r="I218" t="s">
        <v>27</v>
      </c>
      <c r="K218" t="s">
        <v>40</v>
      </c>
      <c r="O218" t="s">
        <v>23</v>
      </c>
    </row>
    <row r="219" spans="2:17" x14ac:dyDescent="0.2">
      <c r="B219">
        <v>219</v>
      </c>
      <c r="C219" t="s">
        <v>119</v>
      </c>
      <c r="D219" t="s">
        <v>30</v>
      </c>
      <c r="E219" t="s">
        <v>17</v>
      </c>
      <c r="F219" t="s">
        <v>18</v>
      </c>
      <c r="G219" t="s">
        <v>19</v>
      </c>
      <c r="H219" t="s">
        <v>120</v>
      </c>
      <c r="I219" t="s">
        <v>27</v>
      </c>
      <c r="K219" t="s">
        <v>40</v>
      </c>
      <c r="O219" t="s">
        <v>23</v>
      </c>
    </row>
    <row r="220" spans="2:17" x14ac:dyDescent="0.2">
      <c r="B220">
        <v>220</v>
      </c>
      <c r="C220" t="s">
        <v>532</v>
      </c>
      <c r="D220" t="s">
        <v>30</v>
      </c>
      <c r="E220" t="s">
        <v>17</v>
      </c>
      <c r="F220" t="s">
        <v>18</v>
      </c>
      <c r="G220" t="s">
        <v>19</v>
      </c>
      <c r="H220" t="s">
        <v>19</v>
      </c>
      <c r="I220" t="s">
        <v>27</v>
      </c>
      <c r="K220" t="s">
        <v>40</v>
      </c>
      <c r="O220" t="s">
        <v>23</v>
      </c>
      <c r="Q220" t="s">
        <v>24</v>
      </c>
    </row>
    <row r="221" spans="2:17" x14ac:dyDescent="0.2">
      <c r="B221">
        <v>221</v>
      </c>
      <c r="C221" t="s">
        <v>310</v>
      </c>
      <c r="D221" t="s">
        <v>30</v>
      </c>
      <c r="E221" t="s">
        <v>17</v>
      </c>
      <c r="F221" t="s">
        <v>18</v>
      </c>
      <c r="G221" t="s">
        <v>18</v>
      </c>
      <c r="H221" t="s">
        <v>18</v>
      </c>
      <c r="I221" t="s">
        <v>27</v>
      </c>
      <c r="K221" t="s">
        <v>40</v>
      </c>
      <c r="O221" t="s">
        <v>23</v>
      </c>
    </row>
    <row r="222" spans="2:17" x14ac:dyDescent="0.2">
      <c r="B222">
        <v>222</v>
      </c>
      <c r="C222" t="s">
        <v>83</v>
      </c>
      <c r="D222" t="s">
        <v>30</v>
      </c>
      <c r="E222" t="s">
        <v>17</v>
      </c>
      <c r="F222" t="s">
        <v>18</v>
      </c>
      <c r="G222" t="s">
        <v>18</v>
      </c>
      <c r="I222" t="s">
        <v>27</v>
      </c>
      <c r="K222" t="s">
        <v>40</v>
      </c>
      <c r="O222" t="s">
        <v>23</v>
      </c>
    </row>
    <row r="223" spans="2:17" x14ac:dyDescent="0.2">
      <c r="B223">
        <v>223</v>
      </c>
      <c r="C223" t="s">
        <v>135</v>
      </c>
      <c r="D223" t="s">
        <v>30</v>
      </c>
      <c r="E223" t="s">
        <v>17</v>
      </c>
      <c r="F223" t="s">
        <v>18</v>
      </c>
      <c r="G223" t="s">
        <v>18</v>
      </c>
      <c r="I223" t="s">
        <v>27</v>
      </c>
      <c r="K223" t="s">
        <v>40</v>
      </c>
      <c r="O223" t="s">
        <v>23</v>
      </c>
    </row>
    <row r="224" spans="2:17" x14ac:dyDescent="0.2">
      <c r="B224">
        <v>230</v>
      </c>
      <c r="C224" t="s">
        <v>264</v>
      </c>
      <c r="D224" t="s">
        <v>38</v>
      </c>
      <c r="E224" t="s">
        <v>17</v>
      </c>
      <c r="F224" t="s">
        <v>19</v>
      </c>
      <c r="G224" t="s">
        <v>19</v>
      </c>
      <c r="H224" t="s">
        <v>19</v>
      </c>
      <c r="I224" t="s">
        <v>27</v>
      </c>
      <c r="K224" t="s">
        <v>17</v>
      </c>
      <c r="L224" t="s">
        <v>21</v>
      </c>
      <c r="O224" t="s">
        <v>23</v>
      </c>
    </row>
    <row r="225" spans="2:17" x14ac:dyDescent="0.2">
      <c r="B225">
        <v>231</v>
      </c>
      <c r="C225" t="s">
        <v>259</v>
      </c>
      <c r="D225" t="s">
        <v>38</v>
      </c>
      <c r="E225" t="s">
        <v>17</v>
      </c>
      <c r="F225" t="s">
        <v>18</v>
      </c>
      <c r="G225" t="s">
        <v>18</v>
      </c>
      <c r="H225" t="s">
        <v>18</v>
      </c>
      <c r="I225" t="s">
        <v>27</v>
      </c>
      <c r="K225" t="s">
        <v>17</v>
      </c>
      <c r="L225" t="s">
        <v>32</v>
      </c>
      <c r="O225" t="s">
        <v>23</v>
      </c>
      <c r="Q225" t="s">
        <v>260</v>
      </c>
    </row>
    <row r="226" spans="2:17" x14ac:dyDescent="0.2">
      <c r="B226">
        <v>232</v>
      </c>
      <c r="C226" t="s">
        <v>75</v>
      </c>
      <c r="D226" t="s">
        <v>38</v>
      </c>
      <c r="E226" t="s">
        <v>17</v>
      </c>
      <c r="F226" t="s">
        <v>18</v>
      </c>
      <c r="G226" t="s">
        <v>18</v>
      </c>
      <c r="H226" t="s">
        <v>18</v>
      </c>
      <c r="I226" t="s">
        <v>27</v>
      </c>
      <c r="K226" t="s">
        <v>17</v>
      </c>
      <c r="L226" t="s">
        <v>21</v>
      </c>
      <c r="O226" t="s">
        <v>23</v>
      </c>
      <c r="Q226" t="s">
        <v>76</v>
      </c>
    </row>
    <row r="227" spans="2:17" x14ac:dyDescent="0.2">
      <c r="B227">
        <v>233</v>
      </c>
      <c r="C227" t="s">
        <v>106</v>
      </c>
      <c r="D227" t="s">
        <v>38</v>
      </c>
      <c r="E227" s="7" t="s">
        <v>24</v>
      </c>
      <c r="F227" t="s">
        <v>18</v>
      </c>
      <c r="G227" t="s">
        <v>107</v>
      </c>
      <c r="H227" t="s">
        <v>107</v>
      </c>
      <c r="I227" t="s">
        <v>27</v>
      </c>
      <c r="K227" t="s">
        <v>17</v>
      </c>
      <c r="L227" t="s">
        <v>54</v>
      </c>
      <c r="O227" t="s">
        <v>23</v>
      </c>
    </row>
    <row r="228" spans="2:17" x14ac:dyDescent="0.2">
      <c r="B228">
        <v>234</v>
      </c>
      <c r="C228" t="s">
        <v>126</v>
      </c>
      <c r="D228" t="s">
        <v>38</v>
      </c>
      <c r="E228" t="s">
        <v>17</v>
      </c>
      <c r="F228" t="s">
        <v>18</v>
      </c>
      <c r="G228" t="s">
        <v>18</v>
      </c>
      <c r="H228" t="s">
        <v>92</v>
      </c>
      <c r="I228" t="s">
        <v>27</v>
      </c>
      <c r="K228" t="s">
        <v>17</v>
      </c>
      <c r="L228" t="s">
        <v>20</v>
      </c>
      <c r="O228" t="s">
        <v>23</v>
      </c>
    </row>
    <row r="229" spans="2:17" x14ac:dyDescent="0.2">
      <c r="B229">
        <v>235</v>
      </c>
      <c r="C229" t="s">
        <v>129</v>
      </c>
      <c r="D229" t="s">
        <v>26</v>
      </c>
      <c r="E229" t="s">
        <v>17</v>
      </c>
      <c r="F229" t="s">
        <v>18</v>
      </c>
      <c r="G229" t="s">
        <v>18</v>
      </c>
      <c r="H229" t="s">
        <v>18</v>
      </c>
      <c r="I229" t="s">
        <v>27</v>
      </c>
      <c r="K229" t="s">
        <v>17</v>
      </c>
      <c r="L229" t="s">
        <v>54</v>
      </c>
      <c r="O229" t="s">
        <v>23</v>
      </c>
    </row>
    <row r="230" spans="2:17" x14ac:dyDescent="0.2">
      <c r="B230">
        <v>236</v>
      </c>
      <c r="C230" t="s">
        <v>25</v>
      </c>
      <c r="D230" t="s">
        <v>26</v>
      </c>
      <c r="E230" t="s">
        <v>17</v>
      </c>
      <c r="F230" t="s">
        <v>18</v>
      </c>
      <c r="G230" t="s">
        <v>18</v>
      </c>
      <c r="H230" t="s">
        <v>18</v>
      </c>
      <c r="I230" t="s">
        <v>27</v>
      </c>
      <c r="K230" t="s">
        <v>17</v>
      </c>
      <c r="L230" t="s">
        <v>20</v>
      </c>
      <c r="O230" t="s">
        <v>23</v>
      </c>
    </row>
    <row r="231" spans="2:17" x14ac:dyDescent="0.2">
      <c r="B231">
        <v>237</v>
      </c>
      <c r="C231" t="s">
        <v>365</v>
      </c>
      <c r="D231" t="s">
        <v>30</v>
      </c>
      <c r="E231" t="s">
        <v>17</v>
      </c>
      <c r="F231" t="s">
        <v>18</v>
      </c>
      <c r="G231" t="s">
        <v>18</v>
      </c>
      <c r="H231" t="s">
        <v>19</v>
      </c>
      <c r="I231" t="s">
        <v>27</v>
      </c>
      <c r="K231" t="s">
        <v>17</v>
      </c>
      <c r="L231" t="s">
        <v>32</v>
      </c>
      <c r="O231" t="s">
        <v>23</v>
      </c>
      <c r="Q231" t="s">
        <v>367</v>
      </c>
    </row>
    <row r="232" spans="2:17" x14ac:dyDescent="0.2">
      <c r="B232">
        <v>238</v>
      </c>
      <c r="C232" t="s">
        <v>434</v>
      </c>
      <c r="D232" t="s">
        <v>30</v>
      </c>
      <c r="E232" t="s">
        <v>17</v>
      </c>
      <c r="F232" t="s">
        <v>18</v>
      </c>
      <c r="G232" t="s">
        <v>18</v>
      </c>
      <c r="H232" t="s">
        <v>19</v>
      </c>
      <c r="I232" t="s">
        <v>27</v>
      </c>
      <c r="K232" t="s">
        <v>17</v>
      </c>
      <c r="L232" t="s">
        <v>32</v>
      </c>
      <c r="O232" t="s">
        <v>23</v>
      </c>
      <c r="Q232" t="s">
        <v>435</v>
      </c>
    </row>
    <row r="233" spans="2:17" x14ac:dyDescent="0.2">
      <c r="B233">
        <v>239</v>
      </c>
      <c r="C233" t="s">
        <v>94</v>
      </c>
      <c r="D233" t="s">
        <v>30</v>
      </c>
      <c r="E233" t="s">
        <v>17</v>
      </c>
      <c r="F233" t="s">
        <v>18</v>
      </c>
      <c r="G233" t="s">
        <v>18</v>
      </c>
      <c r="H233" t="s">
        <v>18</v>
      </c>
      <c r="I233" t="s">
        <v>27</v>
      </c>
      <c r="K233" t="s">
        <v>17</v>
      </c>
      <c r="L233" t="s">
        <v>21</v>
      </c>
      <c r="O233" t="s">
        <v>23</v>
      </c>
      <c r="Q233" t="s">
        <v>96</v>
      </c>
    </row>
    <row r="234" spans="2:17" x14ac:dyDescent="0.2">
      <c r="B234">
        <v>240</v>
      </c>
      <c r="C234" t="s">
        <v>426</v>
      </c>
      <c r="D234" t="s">
        <v>30</v>
      </c>
      <c r="E234" t="s">
        <v>17</v>
      </c>
      <c r="F234" t="s">
        <v>18</v>
      </c>
      <c r="G234" t="s">
        <v>18</v>
      </c>
      <c r="H234" t="s">
        <v>18</v>
      </c>
      <c r="I234" t="s">
        <v>27</v>
      </c>
      <c r="K234" t="s">
        <v>17</v>
      </c>
      <c r="L234" t="s">
        <v>21</v>
      </c>
      <c r="O234" t="s">
        <v>23</v>
      </c>
      <c r="Q234" t="s">
        <v>427</v>
      </c>
    </row>
    <row r="235" spans="2:17" x14ac:dyDescent="0.2">
      <c r="B235">
        <v>241</v>
      </c>
      <c r="C235" t="s">
        <v>114</v>
      </c>
      <c r="D235" t="s">
        <v>30</v>
      </c>
      <c r="E235" t="s">
        <v>17</v>
      </c>
      <c r="F235" t="s">
        <v>18</v>
      </c>
      <c r="G235" t="s">
        <v>18</v>
      </c>
      <c r="H235" t="s">
        <v>18</v>
      </c>
      <c r="I235" t="s">
        <v>27</v>
      </c>
      <c r="K235" t="s">
        <v>17</v>
      </c>
      <c r="L235" t="s">
        <v>54</v>
      </c>
      <c r="O235" t="s">
        <v>23</v>
      </c>
    </row>
    <row r="236" spans="2:17" x14ac:dyDescent="0.2">
      <c r="B236">
        <v>242</v>
      </c>
      <c r="C236" t="s">
        <v>402</v>
      </c>
      <c r="D236" t="s">
        <v>30</v>
      </c>
      <c r="E236" t="s">
        <v>17</v>
      </c>
      <c r="F236" t="s">
        <v>18</v>
      </c>
      <c r="G236" t="s">
        <v>18</v>
      </c>
      <c r="H236" t="s">
        <v>18</v>
      </c>
      <c r="I236" t="s">
        <v>27</v>
      </c>
      <c r="K236" t="s">
        <v>17</v>
      </c>
      <c r="L236" t="s">
        <v>54</v>
      </c>
      <c r="O236" t="s">
        <v>23</v>
      </c>
    </row>
    <row r="237" spans="2:17" x14ac:dyDescent="0.2">
      <c r="B237">
        <v>243</v>
      </c>
      <c r="C237" t="s">
        <v>396</v>
      </c>
      <c r="D237" t="s">
        <v>26</v>
      </c>
      <c r="E237" t="s">
        <v>17</v>
      </c>
      <c r="F237" s="6" t="s">
        <v>116</v>
      </c>
      <c r="G237" t="s">
        <v>18</v>
      </c>
      <c r="H237" t="s">
        <v>19</v>
      </c>
      <c r="I237" t="s">
        <v>27</v>
      </c>
      <c r="K237" t="s">
        <v>17</v>
      </c>
      <c r="L237" t="s">
        <v>21</v>
      </c>
      <c r="O237" t="s">
        <v>23</v>
      </c>
    </row>
    <row r="238" spans="2:17" x14ac:dyDescent="0.2">
      <c r="B238">
        <v>207</v>
      </c>
      <c r="C238" t="s">
        <v>191</v>
      </c>
      <c r="D238" t="s">
        <v>184</v>
      </c>
      <c r="E238" t="s">
        <v>17</v>
      </c>
      <c r="F238" t="s">
        <v>19</v>
      </c>
      <c r="G238" t="s">
        <v>19</v>
      </c>
      <c r="H238" t="s">
        <v>19</v>
      </c>
      <c r="I238" t="s">
        <v>40</v>
      </c>
      <c r="K238" t="s">
        <v>31</v>
      </c>
      <c r="L238" t="s">
        <v>21</v>
      </c>
      <c r="O238" t="s">
        <v>23</v>
      </c>
    </row>
    <row r="239" spans="2:17" x14ac:dyDescent="0.2">
      <c r="B239">
        <v>224</v>
      </c>
      <c r="C239" t="s">
        <v>204</v>
      </c>
      <c r="D239" t="s">
        <v>38</v>
      </c>
      <c r="E239" t="s">
        <v>17</v>
      </c>
      <c r="F239" t="s">
        <v>18</v>
      </c>
      <c r="G239" t="s">
        <v>19</v>
      </c>
      <c r="I239" t="s">
        <v>40</v>
      </c>
      <c r="K239" t="s">
        <v>40</v>
      </c>
      <c r="O239" t="s">
        <v>23</v>
      </c>
    </row>
    <row r="240" spans="2:17" x14ac:dyDescent="0.2">
      <c r="B240">
        <v>225</v>
      </c>
      <c r="C240" t="s">
        <v>495</v>
      </c>
      <c r="D240" t="s">
        <v>38</v>
      </c>
      <c r="E240" t="s">
        <v>17</v>
      </c>
      <c r="F240" s="6" t="s">
        <v>189</v>
      </c>
      <c r="G240" t="s">
        <v>19</v>
      </c>
      <c r="I240" t="s">
        <v>40</v>
      </c>
      <c r="K240" t="s">
        <v>40</v>
      </c>
      <c r="O240" t="s">
        <v>23</v>
      </c>
      <c r="Q240" t="s">
        <v>496</v>
      </c>
    </row>
    <row r="241" spans="2:17" x14ac:dyDescent="0.2">
      <c r="B241">
        <v>252</v>
      </c>
      <c r="C241" t="s">
        <v>441</v>
      </c>
      <c r="D241" t="s">
        <v>38</v>
      </c>
      <c r="E241" t="s">
        <v>17</v>
      </c>
      <c r="F241" t="s">
        <v>19</v>
      </c>
      <c r="G241" t="s">
        <v>19</v>
      </c>
      <c r="H241" t="s">
        <v>19</v>
      </c>
      <c r="I241" t="s">
        <v>40</v>
      </c>
      <c r="O241" t="s">
        <v>23</v>
      </c>
    </row>
    <row r="242" spans="2:17" x14ac:dyDescent="0.2">
      <c r="B242">
        <v>208</v>
      </c>
      <c r="C242" t="s">
        <v>77</v>
      </c>
      <c r="D242" t="s">
        <v>30</v>
      </c>
      <c r="E242" t="s">
        <v>17</v>
      </c>
      <c r="F242" t="s">
        <v>18</v>
      </c>
      <c r="G242" t="s">
        <v>18</v>
      </c>
      <c r="H242" t="s">
        <v>18</v>
      </c>
      <c r="I242" t="s">
        <v>17</v>
      </c>
      <c r="K242" t="s">
        <v>31</v>
      </c>
      <c r="L242" t="s">
        <v>21</v>
      </c>
      <c r="O242" t="s">
        <v>23</v>
      </c>
    </row>
    <row r="243" spans="2:17" x14ac:dyDescent="0.2">
      <c r="B243">
        <v>226</v>
      </c>
      <c r="C243" t="s">
        <v>550</v>
      </c>
      <c r="D243" t="s">
        <v>66</v>
      </c>
      <c r="E243" t="s">
        <v>17</v>
      </c>
      <c r="F243" t="s">
        <v>18</v>
      </c>
      <c r="G243" t="s">
        <v>551</v>
      </c>
      <c r="H243" t="s">
        <v>552</v>
      </c>
      <c r="I243" t="s">
        <v>17</v>
      </c>
      <c r="J243" t="s">
        <v>54</v>
      </c>
      <c r="K243" t="s">
        <v>40</v>
      </c>
      <c r="L243" t="s">
        <v>21</v>
      </c>
      <c r="O243" t="s">
        <v>23</v>
      </c>
      <c r="Q243" t="s">
        <v>553</v>
      </c>
    </row>
    <row r="244" spans="2:17" x14ac:dyDescent="0.2">
      <c r="B244">
        <v>227</v>
      </c>
      <c r="C244" t="s">
        <v>555</v>
      </c>
      <c r="D244" t="s">
        <v>38</v>
      </c>
      <c r="E244" t="s">
        <v>17</v>
      </c>
      <c r="F244" s="6" t="s">
        <v>92</v>
      </c>
      <c r="G244" t="s">
        <v>92</v>
      </c>
      <c r="H244" t="s">
        <v>19</v>
      </c>
      <c r="I244" t="s">
        <v>17</v>
      </c>
      <c r="J244" t="s">
        <v>54</v>
      </c>
      <c r="K244" t="s">
        <v>40</v>
      </c>
      <c r="O244" t="s">
        <v>23</v>
      </c>
    </row>
    <row r="245" spans="2:17" x14ac:dyDescent="0.2">
      <c r="B245">
        <v>244</v>
      </c>
      <c r="C245" t="s">
        <v>169</v>
      </c>
      <c r="D245" t="s">
        <v>16</v>
      </c>
      <c r="E245" t="s">
        <v>17</v>
      </c>
      <c r="F245" t="s">
        <v>19</v>
      </c>
      <c r="G245" t="s">
        <v>19</v>
      </c>
      <c r="H245" t="s">
        <v>19</v>
      </c>
      <c r="I245" t="s">
        <v>17</v>
      </c>
      <c r="J245" t="s">
        <v>54</v>
      </c>
      <c r="K245" t="s">
        <v>17</v>
      </c>
      <c r="L245" t="s">
        <v>54</v>
      </c>
      <c r="O245" t="s">
        <v>23</v>
      </c>
    </row>
    <row r="246" spans="2:17" x14ac:dyDescent="0.2">
      <c r="B246">
        <v>245</v>
      </c>
      <c r="C246" t="s">
        <v>218</v>
      </c>
      <c r="D246" t="s">
        <v>26</v>
      </c>
      <c r="E246" t="s">
        <v>17</v>
      </c>
      <c r="F246" t="s">
        <v>19</v>
      </c>
      <c r="G246" t="s">
        <v>19</v>
      </c>
      <c r="H246" t="s">
        <v>19</v>
      </c>
      <c r="I246" t="s">
        <v>17</v>
      </c>
      <c r="J246" t="s">
        <v>20</v>
      </c>
      <c r="K246" t="s">
        <v>17</v>
      </c>
      <c r="L246" t="s">
        <v>32</v>
      </c>
      <c r="O246" t="s">
        <v>23</v>
      </c>
    </row>
    <row r="247" spans="2:17" x14ac:dyDescent="0.2">
      <c r="B247">
        <v>246</v>
      </c>
      <c r="C247" t="s">
        <v>521</v>
      </c>
      <c r="D247" t="s">
        <v>26</v>
      </c>
      <c r="E247" t="s">
        <v>17</v>
      </c>
      <c r="F247" t="s">
        <v>19</v>
      </c>
      <c r="G247" t="s">
        <v>19</v>
      </c>
      <c r="H247" t="s">
        <v>19</v>
      </c>
      <c r="I247" t="s">
        <v>17</v>
      </c>
      <c r="J247" t="s">
        <v>20</v>
      </c>
      <c r="K247" t="s">
        <v>17</v>
      </c>
      <c r="L247" t="s">
        <v>20</v>
      </c>
      <c r="O247" t="s">
        <v>23</v>
      </c>
    </row>
    <row r="248" spans="2:17" x14ac:dyDescent="0.2">
      <c r="B248">
        <v>247</v>
      </c>
      <c r="C248" t="s">
        <v>15</v>
      </c>
      <c r="D248" t="s">
        <v>16</v>
      </c>
      <c r="E248" t="s">
        <v>17</v>
      </c>
      <c r="F248" t="s">
        <v>18</v>
      </c>
      <c r="G248" t="s">
        <v>19</v>
      </c>
      <c r="H248" t="s">
        <v>18</v>
      </c>
      <c r="I248" t="s">
        <v>17</v>
      </c>
      <c r="J248" t="s">
        <v>20</v>
      </c>
      <c r="K248" t="s">
        <v>17</v>
      </c>
      <c r="L248" t="s">
        <v>21</v>
      </c>
      <c r="O248" t="s">
        <v>23</v>
      </c>
    </row>
    <row r="249" spans="2:17" x14ac:dyDescent="0.2">
      <c r="B249">
        <v>248</v>
      </c>
      <c r="C249" t="s">
        <v>491</v>
      </c>
      <c r="D249" t="s">
        <v>38</v>
      </c>
      <c r="E249" t="s">
        <v>17</v>
      </c>
      <c r="F249" t="s">
        <v>18</v>
      </c>
      <c r="G249" t="s">
        <v>18</v>
      </c>
      <c r="H249" t="s">
        <v>18</v>
      </c>
      <c r="I249" t="s">
        <v>17</v>
      </c>
      <c r="J249" t="s">
        <v>21</v>
      </c>
      <c r="K249" t="s">
        <v>17</v>
      </c>
      <c r="L249" t="s">
        <v>21</v>
      </c>
      <c r="O249" t="s">
        <v>23</v>
      </c>
      <c r="Q249" s="9" t="s">
        <v>492</v>
      </c>
    </row>
    <row r="250" spans="2:17" x14ac:dyDescent="0.2">
      <c r="B250">
        <v>249</v>
      </c>
      <c r="C250" t="s">
        <v>97</v>
      </c>
      <c r="D250" t="s">
        <v>38</v>
      </c>
      <c r="E250" t="s">
        <v>17</v>
      </c>
      <c r="F250" t="s">
        <v>18</v>
      </c>
      <c r="G250" t="s">
        <v>18</v>
      </c>
      <c r="H250" t="s">
        <v>18</v>
      </c>
      <c r="I250" t="s">
        <v>17</v>
      </c>
      <c r="J250" t="s">
        <v>20</v>
      </c>
      <c r="K250" t="s">
        <v>17</v>
      </c>
      <c r="L250" t="s">
        <v>54</v>
      </c>
      <c r="O250" t="s">
        <v>23</v>
      </c>
    </row>
    <row r="251" spans="2:17" x14ac:dyDescent="0.2">
      <c r="B251">
        <v>250</v>
      </c>
      <c r="C251" t="s">
        <v>378</v>
      </c>
      <c r="D251" t="s">
        <v>38</v>
      </c>
      <c r="E251" t="s">
        <v>17</v>
      </c>
      <c r="F251" t="s">
        <v>18</v>
      </c>
      <c r="G251" t="s">
        <v>19</v>
      </c>
      <c r="H251" t="s">
        <v>19</v>
      </c>
      <c r="I251" t="s">
        <v>17</v>
      </c>
      <c r="J251" t="s">
        <v>20</v>
      </c>
      <c r="K251" t="s">
        <v>17</v>
      </c>
      <c r="L251" t="s">
        <v>20</v>
      </c>
      <c r="O251" t="s">
        <v>23</v>
      </c>
      <c r="Q251" t="s">
        <v>379</v>
      </c>
    </row>
    <row r="252" spans="2:17" x14ac:dyDescent="0.2">
      <c r="B252">
        <v>251</v>
      </c>
      <c r="C252" t="s">
        <v>322</v>
      </c>
      <c r="D252" t="s">
        <v>66</v>
      </c>
      <c r="E252" t="s">
        <v>17</v>
      </c>
      <c r="F252" t="s">
        <v>18</v>
      </c>
      <c r="G252" t="s">
        <v>18</v>
      </c>
      <c r="H252" t="s">
        <v>18</v>
      </c>
      <c r="I252" t="s">
        <v>17</v>
      </c>
      <c r="J252" t="s">
        <v>32</v>
      </c>
      <c r="K252" t="s">
        <v>17</v>
      </c>
      <c r="L252" t="s">
        <v>21</v>
      </c>
      <c r="O252" t="s">
        <v>23</v>
      </c>
    </row>
    <row r="253" spans="2:17" x14ac:dyDescent="0.2">
      <c r="B253">
        <v>277</v>
      </c>
      <c r="C253" t="s">
        <v>166</v>
      </c>
      <c r="D253" t="s">
        <v>30</v>
      </c>
      <c r="E253" t="s">
        <v>17</v>
      </c>
      <c r="F253" t="s">
        <v>18</v>
      </c>
      <c r="G253" t="s">
        <v>18</v>
      </c>
      <c r="H253" t="s">
        <v>18</v>
      </c>
      <c r="I253" t="s">
        <v>27</v>
      </c>
      <c r="K253" t="s">
        <v>40</v>
      </c>
      <c r="O253" t="s">
        <v>168</v>
      </c>
    </row>
    <row r="254" spans="2:17" x14ac:dyDescent="0.2">
      <c r="B254">
        <v>276</v>
      </c>
      <c r="C254" t="s">
        <v>447</v>
      </c>
      <c r="D254" t="s">
        <v>38</v>
      </c>
      <c r="E254" t="s">
        <v>17</v>
      </c>
      <c r="F254" t="s">
        <v>18</v>
      </c>
      <c r="G254" t="s">
        <v>18</v>
      </c>
      <c r="H254" t="s">
        <v>18</v>
      </c>
      <c r="I254" t="s">
        <v>27</v>
      </c>
      <c r="K254" t="s">
        <v>17</v>
      </c>
      <c r="L254" t="s">
        <v>21</v>
      </c>
      <c r="O254" t="s">
        <v>448</v>
      </c>
      <c r="Q254" t="s">
        <v>449</v>
      </c>
    </row>
    <row r="255" spans="2:17" x14ac:dyDescent="0.2">
      <c r="B255">
        <v>253</v>
      </c>
      <c r="C255" t="s">
        <v>113</v>
      </c>
      <c r="D255" t="s">
        <v>26</v>
      </c>
      <c r="E255" t="s">
        <v>17</v>
      </c>
      <c r="F255" t="s">
        <v>18</v>
      </c>
      <c r="G255" t="s">
        <v>18</v>
      </c>
      <c r="H255" t="s">
        <v>18</v>
      </c>
      <c r="I255" t="s">
        <v>27</v>
      </c>
      <c r="K255" t="s">
        <v>31</v>
      </c>
      <c r="O255" t="s">
        <v>56</v>
      </c>
    </row>
    <row r="256" spans="2:17" x14ac:dyDescent="0.2">
      <c r="B256">
        <v>254</v>
      </c>
      <c r="C256" t="s">
        <v>461</v>
      </c>
      <c r="D256" t="s">
        <v>38</v>
      </c>
      <c r="E256" t="s">
        <v>17</v>
      </c>
      <c r="F256" t="s">
        <v>18</v>
      </c>
      <c r="G256" t="s">
        <v>18</v>
      </c>
      <c r="I256" t="s">
        <v>27</v>
      </c>
      <c r="K256" t="s">
        <v>46</v>
      </c>
      <c r="O256" t="s">
        <v>56</v>
      </c>
    </row>
    <row r="257" spans="2:17" x14ac:dyDescent="0.2">
      <c r="B257">
        <v>255</v>
      </c>
      <c r="C257" t="s">
        <v>256</v>
      </c>
      <c r="D257" t="s">
        <v>38</v>
      </c>
      <c r="E257" t="s">
        <v>17</v>
      </c>
      <c r="F257" t="s">
        <v>19</v>
      </c>
      <c r="G257" t="s">
        <v>19</v>
      </c>
      <c r="H257" t="s">
        <v>19</v>
      </c>
      <c r="I257" t="s">
        <v>27</v>
      </c>
      <c r="K257" t="s">
        <v>40</v>
      </c>
      <c r="O257" t="s">
        <v>56</v>
      </c>
    </row>
    <row r="258" spans="2:17" x14ac:dyDescent="0.2">
      <c r="B258">
        <v>256</v>
      </c>
      <c r="C258" t="s">
        <v>334</v>
      </c>
      <c r="D258" t="s">
        <v>26</v>
      </c>
      <c r="E258" t="s">
        <v>17</v>
      </c>
      <c r="F258" t="s">
        <v>19</v>
      </c>
      <c r="G258" t="s">
        <v>19</v>
      </c>
      <c r="H258" t="s">
        <v>19</v>
      </c>
      <c r="I258" t="s">
        <v>27</v>
      </c>
      <c r="K258" t="s">
        <v>40</v>
      </c>
      <c r="O258" t="s">
        <v>56</v>
      </c>
    </row>
    <row r="259" spans="2:17" x14ac:dyDescent="0.2">
      <c r="B259">
        <v>257</v>
      </c>
      <c r="C259" t="s">
        <v>395</v>
      </c>
      <c r="D259" t="s">
        <v>38</v>
      </c>
      <c r="E259" t="s">
        <v>17</v>
      </c>
      <c r="F259" t="s">
        <v>18</v>
      </c>
      <c r="G259" t="s">
        <v>18</v>
      </c>
      <c r="H259" t="s">
        <v>39</v>
      </c>
      <c r="I259" t="s">
        <v>27</v>
      </c>
      <c r="K259" t="s">
        <v>40</v>
      </c>
      <c r="O259" t="s">
        <v>56</v>
      </c>
    </row>
    <row r="260" spans="2:17" x14ac:dyDescent="0.2">
      <c r="B260">
        <v>258</v>
      </c>
      <c r="C260" t="s">
        <v>387</v>
      </c>
      <c r="D260" t="s">
        <v>26</v>
      </c>
      <c r="E260" t="s">
        <v>17</v>
      </c>
      <c r="F260" t="s">
        <v>18</v>
      </c>
      <c r="G260" t="s">
        <v>18</v>
      </c>
      <c r="H260" t="s">
        <v>18</v>
      </c>
      <c r="I260" t="s">
        <v>27</v>
      </c>
      <c r="K260" t="s">
        <v>40</v>
      </c>
      <c r="O260" t="s">
        <v>56</v>
      </c>
    </row>
    <row r="261" spans="2:17" x14ac:dyDescent="0.2">
      <c r="B261">
        <v>259</v>
      </c>
      <c r="C261" t="s">
        <v>386</v>
      </c>
      <c r="D261" t="s">
        <v>30</v>
      </c>
      <c r="E261" t="s">
        <v>17</v>
      </c>
      <c r="F261" t="s">
        <v>18</v>
      </c>
      <c r="G261" t="s">
        <v>18</v>
      </c>
      <c r="H261" t="s">
        <v>18</v>
      </c>
      <c r="I261" t="s">
        <v>27</v>
      </c>
      <c r="K261" t="s">
        <v>40</v>
      </c>
      <c r="O261" t="s">
        <v>56</v>
      </c>
    </row>
    <row r="262" spans="2:17" x14ac:dyDescent="0.2">
      <c r="B262">
        <v>260</v>
      </c>
      <c r="C262" t="s">
        <v>279</v>
      </c>
      <c r="D262" t="s">
        <v>30</v>
      </c>
      <c r="E262" t="s">
        <v>17</v>
      </c>
      <c r="F262" t="s">
        <v>18</v>
      </c>
      <c r="G262" t="s">
        <v>18</v>
      </c>
      <c r="I262" t="s">
        <v>27</v>
      </c>
      <c r="K262" t="s">
        <v>40</v>
      </c>
      <c r="O262" t="s">
        <v>56</v>
      </c>
    </row>
    <row r="263" spans="2:17" x14ac:dyDescent="0.2">
      <c r="B263">
        <v>261</v>
      </c>
      <c r="C263" t="s">
        <v>183</v>
      </c>
      <c r="D263" t="s">
        <v>184</v>
      </c>
      <c r="E263" t="s">
        <v>17</v>
      </c>
      <c r="F263" t="s">
        <v>18</v>
      </c>
      <c r="G263" t="s">
        <v>18</v>
      </c>
      <c r="I263" t="s">
        <v>27</v>
      </c>
      <c r="K263" t="s">
        <v>40</v>
      </c>
      <c r="O263" t="s">
        <v>56</v>
      </c>
    </row>
    <row r="264" spans="2:17" x14ac:dyDescent="0.2">
      <c r="B264">
        <v>265</v>
      </c>
      <c r="C264" t="s">
        <v>351</v>
      </c>
      <c r="D264" t="s">
        <v>38</v>
      </c>
      <c r="E264" t="s">
        <v>17</v>
      </c>
      <c r="F264" t="s">
        <v>352</v>
      </c>
      <c r="G264" t="s">
        <v>352</v>
      </c>
      <c r="H264" t="s">
        <v>352</v>
      </c>
      <c r="I264" t="s">
        <v>27</v>
      </c>
      <c r="K264" t="s">
        <v>17</v>
      </c>
      <c r="L264" t="s">
        <v>21</v>
      </c>
      <c r="O264" t="s">
        <v>56</v>
      </c>
      <c r="Q264" t="s">
        <v>354</v>
      </c>
    </row>
    <row r="265" spans="2:17" x14ac:dyDescent="0.2">
      <c r="B265">
        <v>266</v>
      </c>
      <c r="C265" t="s">
        <v>101</v>
      </c>
      <c r="D265" t="s">
        <v>38</v>
      </c>
      <c r="E265" t="s">
        <v>17</v>
      </c>
      <c r="F265" t="s">
        <v>18</v>
      </c>
      <c r="G265" t="s">
        <v>18</v>
      </c>
      <c r="H265" t="s">
        <v>18</v>
      </c>
      <c r="I265" t="s">
        <v>27</v>
      </c>
      <c r="K265" t="s">
        <v>17</v>
      </c>
      <c r="L265" t="s">
        <v>20</v>
      </c>
      <c r="O265" t="s">
        <v>56</v>
      </c>
    </row>
    <row r="266" spans="2:17" x14ac:dyDescent="0.2">
      <c r="B266">
        <v>267</v>
      </c>
      <c r="C266" t="s">
        <v>490</v>
      </c>
      <c r="D266" t="s">
        <v>324</v>
      </c>
      <c r="E266" t="s">
        <v>17</v>
      </c>
      <c r="F266" t="s">
        <v>18</v>
      </c>
      <c r="G266" t="s">
        <v>18</v>
      </c>
      <c r="H266" t="s">
        <v>18</v>
      </c>
      <c r="I266" t="s">
        <v>27</v>
      </c>
      <c r="K266" t="s">
        <v>17</v>
      </c>
      <c r="L266" t="s">
        <v>20</v>
      </c>
      <c r="O266" t="s">
        <v>56</v>
      </c>
    </row>
    <row r="267" spans="2:17" x14ac:dyDescent="0.2">
      <c r="B267">
        <v>268</v>
      </c>
      <c r="C267" t="s">
        <v>369</v>
      </c>
      <c r="D267" t="s">
        <v>26</v>
      </c>
      <c r="E267" t="s">
        <v>17</v>
      </c>
      <c r="F267" t="s">
        <v>18</v>
      </c>
      <c r="G267" t="s">
        <v>328</v>
      </c>
      <c r="H267" t="s">
        <v>370</v>
      </c>
      <c r="I267" t="s">
        <v>27</v>
      </c>
      <c r="K267" t="s">
        <v>17</v>
      </c>
      <c r="L267" t="s">
        <v>20</v>
      </c>
      <c r="O267" t="s">
        <v>56</v>
      </c>
    </row>
    <row r="268" spans="2:17" x14ac:dyDescent="0.2">
      <c r="B268">
        <v>269</v>
      </c>
      <c r="C268" t="s">
        <v>207</v>
      </c>
      <c r="D268" t="s">
        <v>30</v>
      </c>
      <c r="E268" t="s">
        <v>17</v>
      </c>
      <c r="F268" t="s">
        <v>18</v>
      </c>
      <c r="G268" t="s">
        <v>208</v>
      </c>
      <c r="H268" t="s">
        <v>209</v>
      </c>
      <c r="I268" t="s">
        <v>27</v>
      </c>
      <c r="K268" t="s">
        <v>17</v>
      </c>
      <c r="L268" t="s">
        <v>21</v>
      </c>
      <c r="O268" t="s">
        <v>56</v>
      </c>
      <c r="Q268" t="s">
        <v>211</v>
      </c>
    </row>
    <row r="269" spans="2:17" x14ac:dyDescent="0.2">
      <c r="B269">
        <v>270</v>
      </c>
      <c r="C269" t="s">
        <v>215</v>
      </c>
      <c r="D269" t="s">
        <v>30</v>
      </c>
      <c r="E269" t="s">
        <v>17</v>
      </c>
      <c r="F269" t="s">
        <v>18</v>
      </c>
      <c r="G269" t="s">
        <v>18</v>
      </c>
      <c r="H269" t="s">
        <v>18</v>
      </c>
      <c r="I269" t="s">
        <v>27</v>
      </c>
      <c r="K269" t="s">
        <v>17</v>
      </c>
      <c r="L269" t="s">
        <v>21</v>
      </c>
      <c r="O269" t="s">
        <v>56</v>
      </c>
    </row>
    <row r="270" spans="2:17" x14ac:dyDescent="0.2">
      <c r="B270">
        <v>271</v>
      </c>
      <c r="C270" t="s">
        <v>312</v>
      </c>
      <c r="D270" t="s">
        <v>30</v>
      </c>
      <c r="E270" t="s">
        <v>17</v>
      </c>
      <c r="F270" t="s">
        <v>18</v>
      </c>
      <c r="G270" t="s">
        <v>18</v>
      </c>
      <c r="H270" t="s">
        <v>18</v>
      </c>
      <c r="I270" t="s">
        <v>27</v>
      </c>
      <c r="K270" t="s">
        <v>17</v>
      </c>
      <c r="L270" t="s">
        <v>21</v>
      </c>
      <c r="O270" t="s">
        <v>56</v>
      </c>
      <c r="Q270" t="s">
        <v>313</v>
      </c>
    </row>
    <row r="271" spans="2:17" x14ac:dyDescent="0.2">
      <c r="B271">
        <v>272</v>
      </c>
      <c r="C271" t="s">
        <v>515</v>
      </c>
      <c r="D271" t="s">
        <v>30</v>
      </c>
      <c r="E271" t="s">
        <v>17</v>
      </c>
      <c r="F271" t="s">
        <v>18</v>
      </c>
      <c r="G271" t="s">
        <v>18</v>
      </c>
      <c r="I271" t="s">
        <v>27</v>
      </c>
      <c r="K271" t="s">
        <v>17</v>
      </c>
      <c r="L271" t="s">
        <v>21</v>
      </c>
      <c r="O271" t="s">
        <v>56</v>
      </c>
    </row>
    <row r="272" spans="2:17" x14ac:dyDescent="0.2">
      <c r="B272">
        <v>273</v>
      </c>
      <c r="C272" t="s">
        <v>205</v>
      </c>
      <c r="D272" t="s">
        <v>30</v>
      </c>
      <c r="E272" t="s">
        <v>17</v>
      </c>
      <c r="F272" t="s">
        <v>18</v>
      </c>
      <c r="G272" t="s">
        <v>18</v>
      </c>
      <c r="H272" t="s">
        <v>18</v>
      </c>
      <c r="I272" t="s">
        <v>27</v>
      </c>
      <c r="K272" t="s">
        <v>17</v>
      </c>
      <c r="L272" t="s">
        <v>54</v>
      </c>
      <c r="O272" t="s">
        <v>56</v>
      </c>
    </row>
    <row r="273" spans="1:17" x14ac:dyDescent="0.2">
      <c r="B273">
        <v>274</v>
      </c>
      <c r="C273" t="s">
        <v>546</v>
      </c>
      <c r="D273" t="s">
        <v>38</v>
      </c>
      <c r="E273" t="s">
        <v>17</v>
      </c>
      <c r="F273" s="6" t="s">
        <v>189</v>
      </c>
      <c r="G273" t="s">
        <v>189</v>
      </c>
      <c r="H273" t="s">
        <v>18</v>
      </c>
      <c r="I273" t="s">
        <v>27</v>
      </c>
      <c r="K273" t="s">
        <v>17</v>
      </c>
      <c r="L273" t="s">
        <v>54</v>
      </c>
      <c r="O273" t="s">
        <v>56</v>
      </c>
    </row>
    <row r="274" spans="1:17" x14ac:dyDescent="0.2">
      <c r="B274">
        <v>262</v>
      </c>
      <c r="C274" t="s">
        <v>155</v>
      </c>
      <c r="D274" t="s">
        <v>38</v>
      </c>
      <c r="E274" t="s">
        <v>17</v>
      </c>
      <c r="F274" t="s">
        <v>19</v>
      </c>
      <c r="G274" t="s">
        <v>19</v>
      </c>
      <c r="H274" t="s">
        <v>19</v>
      </c>
      <c r="I274" t="s">
        <v>40</v>
      </c>
      <c r="K274" t="s">
        <v>40</v>
      </c>
      <c r="O274" t="s">
        <v>56</v>
      </c>
      <c r="Q274" t="s">
        <v>156</v>
      </c>
    </row>
    <row r="275" spans="1:17" x14ac:dyDescent="0.2">
      <c r="B275">
        <v>263</v>
      </c>
      <c r="C275" t="s">
        <v>519</v>
      </c>
      <c r="D275" t="s">
        <v>38</v>
      </c>
      <c r="E275" t="s">
        <v>17</v>
      </c>
      <c r="F275" t="s">
        <v>19</v>
      </c>
      <c r="G275" t="s">
        <v>19</v>
      </c>
      <c r="H275" t="s">
        <v>19</v>
      </c>
      <c r="I275" t="s">
        <v>40</v>
      </c>
      <c r="K275" t="s">
        <v>40</v>
      </c>
      <c r="O275" t="s">
        <v>56</v>
      </c>
    </row>
    <row r="276" spans="1:17" x14ac:dyDescent="0.2">
      <c r="B276">
        <v>264</v>
      </c>
      <c r="C276" t="s">
        <v>53</v>
      </c>
      <c r="D276" t="s">
        <v>38</v>
      </c>
      <c r="E276" t="s">
        <v>17</v>
      </c>
      <c r="F276" t="s">
        <v>18</v>
      </c>
      <c r="G276" t="s">
        <v>18</v>
      </c>
      <c r="I276" t="s">
        <v>17</v>
      </c>
      <c r="J276" t="s">
        <v>54</v>
      </c>
      <c r="K276" t="s">
        <v>40</v>
      </c>
      <c r="O276" t="s">
        <v>56</v>
      </c>
    </row>
    <row r="277" spans="1:17" x14ac:dyDescent="0.2">
      <c r="B277">
        <v>275</v>
      </c>
      <c r="C277" t="s">
        <v>71</v>
      </c>
      <c r="D277" t="s">
        <v>38</v>
      </c>
      <c r="E277" t="s">
        <v>17</v>
      </c>
      <c r="F277" s="6" t="s">
        <v>72</v>
      </c>
      <c r="G277" t="s">
        <v>73</v>
      </c>
      <c r="H277" t="s">
        <v>18</v>
      </c>
      <c r="I277" t="s">
        <v>17</v>
      </c>
      <c r="J277" t="s">
        <v>20</v>
      </c>
      <c r="K277" t="s">
        <v>17</v>
      </c>
      <c r="L277" t="s">
        <v>20</v>
      </c>
      <c r="O277" t="s">
        <v>56</v>
      </c>
    </row>
    <row r="278" spans="1:17" x14ac:dyDescent="0.2">
      <c r="B278">
        <v>278</v>
      </c>
      <c r="C278" t="s">
        <v>363</v>
      </c>
      <c r="D278" t="s">
        <v>30</v>
      </c>
      <c r="E278" t="s">
        <v>17</v>
      </c>
      <c r="F278" t="s">
        <v>18</v>
      </c>
      <c r="G278" t="s">
        <v>18</v>
      </c>
      <c r="H278" t="s">
        <v>18</v>
      </c>
      <c r="I278" t="s">
        <v>27</v>
      </c>
      <c r="K278" t="s">
        <v>17</v>
      </c>
      <c r="L278" t="s">
        <v>21</v>
      </c>
      <c r="Q278" t="s">
        <v>364</v>
      </c>
    </row>
    <row r="281" spans="1:17" ht="20" x14ac:dyDescent="0.2">
      <c r="A281" s="26" t="s">
        <v>638</v>
      </c>
      <c r="D281" s="3"/>
    </row>
    <row r="282" spans="1:17" x14ac:dyDescent="0.2">
      <c r="B282" t="s">
        <v>639</v>
      </c>
      <c r="D282" s="39"/>
      <c r="E282" s="38"/>
    </row>
    <row r="284" spans="1:17" x14ac:dyDescent="0.2">
      <c r="F284" s="7" t="s">
        <v>587</v>
      </c>
      <c r="G284" s="7"/>
      <c r="H284" s="7"/>
      <c r="I284" s="7"/>
      <c r="J284" s="7"/>
      <c r="L284" s="6" t="s">
        <v>586</v>
      </c>
      <c r="M284" s="6"/>
      <c r="N284" s="6"/>
      <c r="O284" s="6"/>
      <c r="Q284" s="132"/>
    </row>
    <row r="285" spans="1:17" x14ac:dyDescent="0.2">
      <c r="F285" t="s">
        <v>573</v>
      </c>
      <c r="G285" t="s">
        <v>588</v>
      </c>
      <c r="H285" t="s">
        <v>589</v>
      </c>
      <c r="I285" t="s">
        <v>634</v>
      </c>
      <c r="L285" t="s">
        <v>573</v>
      </c>
      <c r="M285" t="s">
        <v>588</v>
      </c>
      <c r="N285" t="s">
        <v>589</v>
      </c>
      <c r="O285" t="s">
        <v>634</v>
      </c>
      <c r="Q285" s="133" t="s">
        <v>643</v>
      </c>
    </row>
    <row r="286" spans="1:17" x14ac:dyDescent="0.2">
      <c r="E286" s="123" t="s">
        <v>132</v>
      </c>
      <c r="F286">
        <v>2</v>
      </c>
      <c r="L286" s="30">
        <f t="shared" ref="L286:L293" si="0">F286/276</f>
        <v>7.246376811594203E-3</v>
      </c>
      <c r="Q286" s="134">
        <v>1.7000000000000001E-2</v>
      </c>
    </row>
    <row r="287" spans="1:17" x14ac:dyDescent="0.2">
      <c r="E287" s="124" t="s">
        <v>67</v>
      </c>
      <c r="F287">
        <v>20</v>
      </c>
      <c r="L287" s="30">
        <f t="shared" si="0"/>
        <v>7.2463768115942032E-2</v>
      </c>
      <c r="Q287" s="135">
        <v>5.8999999999999997E-2</v>
      </c>
    </row>
    <row r="288" spans="1:17" x14ac:dyDescent="0.2">
      <c r="E288" s="124" t="s">
        <v>58</v>
      </c>
      <c r="F288">
        <v>30</v>
      </c>
      <c r="L288" s="30">
        <f t="shared" si="0"/>
        <v>0.10869565217391304</v>
      </c>
      <c r="Q288" s="135">
        <v>4.7E-2</v>
      </c>
    </row>
    <row r="289" spans="3:17" x14ac:dyDescent="0.2">
      <c r="E289" s="124" t="s">
        <v>41</v>
      </c>
      <c r="F289">
        <v>58</v>
      </c>
      <c r="L289" s="30">
        <f t="shared" si="0"/>
        <v>0.21014492753623187</v>
      </c>
      <c r="Q289" s="135">
        <v>0.20599999999999999</v>
      </c>
    </row>
    <row r="290" spans="3:17" x14ac:dyDescent="0.2">
      <c r="E290" s="124" t="s">
        <v>34</v>
      </c>
      <c r="F290">
        <v>92</v>
      </c>
      <c r="L290" s="30">
        <f t="shared" si="0"/>
        <v>0.33333333333333331</v>
      </c>
      <c r="Q290" s="135">
        <v>0.33600000000000002</v>
      </c>
    </row>
    <row r="291" spans="3:17" x14ac:dyDescent="0.2">
      <c r="E291" s="124" t="s">
        <v>23</v>
      </c>
      <c r="F291">
        <v>51</v>
      </c>
      <c r="L291" s="30">
        <f t="shared" si="0"/>
        <v>0.18478260869565216</v>
      </c>
      <c r="Q291" s="135">
        <v>0.21199999999999999</v>
      </c>
    </row>
    <row r="292" spans="3:17" x14ac:dyDescent="0.2">
      <c r="E292" s="124" t="s">
        <v>56</v>
      </c>
      <c r="F292">
        <v>23</v>
      </c>
      <c r="L292" s="30">
        <f t="shared" si="0"/>
        <v>8.3333333333333329E-2</v>
      </c>
      <c r="Q292" s="135">
        <v>9.7000000000000003E-2</v>
      </c>
    </row>
    <row r="293" spans="3:17" x14ac:dyDescent="0.2">
      <c r="C293" s="124"/>
      <c r="F293">
        <f>SUM(F286:F292)</f>
        <v>276</v>
      </c>
      <c r="L293" s="30">
        <f t="shared" si="0"/>
        <v>1</v>
      </c>
      <c r="Q293" s="135"/>
    </row>
    <row r="294" spans="3:17" x14ac:dyDescent="0.2">
      <c r="E294" s="124" t="s">
        <v>640</v>
      </c>
      <c r="F294">
        <v>1</v>
      </c>
      <c r="L294">
        <v>1</v>
      </c>
      <c r="M294" s="30"/>
      <c r="P294" t="s">
        <v>571</v>
      </c>
      <c r="Q294" s="135">
        <v>2.7E-2</v>
      </c>
    </row>
    <row r="295" spans="3:17" x14ac:dyDescent="0.2">
      <c r="C295" s="124"/>
      <c r="M295" s="39"/>
      <c r="Q295" s="136">
        <f>SUM(Q286:Q294)</f>
        <v>1.0009999999999999</v>
      </c>
    </row>
    <row r="296" spans="3:17" x14ac:dyDescent="0.2">
      <c r="C296" s="124"/>
      <c r="E296" s="125" t="s">
        <v>641</v>
      </c>
      <c r="F296">
        <f>SUM(F286:F289)</f>
        <v>110</v>
      </c>
      <c r="L296" s="30">
        <f>F296/276</f>
        <v>0.39855072463768115</v>
      </c>
      <c r="Q296" s="132"/>
    </row>
    <row r="297" spans="3:17" x14ac:dyDescent="0.2">
      <c r="C297" s="124"/>
      <c r="E297" s="125" t="s">
        <v>633</v>
      </c>
      <c r="F297">
        <f>SUM(F290)</f>
        <v>92</v>
      </c>
      <c r="L297" s="30">
        <f>F297/276</f>
        <v>0.33333333333333331</v>
      </c>
      <c r="Q297" s="132"/>
    </row>
    <row r="298" spans="3:17" x14ac:dyDescent="0.2">
      <c r="C298" s="124"/>
      <c r="E298" s="125" t="s">
        <v>642</v>
      </c>
      <c r="F298">
        <f>SUM(F291:F292)</f>
        <v>74</v>
      </c>
      <c r="L298" s="30">
        <f>F298/276</f>
        <v>0.26811594202898553</v>
      </c>
      <c r="Q298" s="132"/>
    </row>
    <row r="299" spans="3:17" x14ac:dyDescent="0.2">
      <c r="C299" s="124"/>
      <c r="F299">
        <f>SUM(F296:F298)</f>
        <v>276</v>
      </c>
      <c r="L299" s="30">
        <f>F299/276</f>
        <v>1</v>
      </c>
      <c r="Q299" s="132"/>
    </row>
    <row r="300" spans="3:17" x14ac:dyDescent="0.2">
      <c r="C300" s="124"/>
    </row>
    <row r="301" spans="3:17" x14ac:dyDescent="0.2">
      <c r="C301" s="124"/>
    </row>
    <row r="302" spans="3:17" x14ac:dyDescent="0.2">
      <c r="C302" s="124"/>
    </row>
    <row r="303" spans="3:17" x14ac:dyDescent="0.2">
      <c r="C303" s="124"/>
    </row>
    <row r="304" spans="3:17" x14ac:dyDescent="0.2">
      <c r="C304" s="124"/>
    </row>
    <row r="305" spans="3:3" x14ac:dyDescent="0.2">
      <c r="C305" s="124"/>
    </row>
    <row r="327" spans="2:15" ht="19" x14ac:dyDescent="0.2">
      <c r="B327" s="120" t="s">
        <v>608</v>
      </c>
      <c r="C327" s="116" t="s">
        <v>628</v>
      </c>
      <c r="D327" s="116"/>
      <c r="E327" s="116"/>
      <c r="F327" s="116"/>
      <c r="G327" s="117"/>
      <c r="H327" s="193" t="s">
        <v>630</v>
      </c>
      <c r="I327" s="194"/>
      <c r="J327" s="193" t="s">
        <v>633</v>
      </c>
      <c r="K327" s="194"/>
      <c r="L327" s="193" t="s">
        <v>631</v>
      </c>
      <c r="M327" s="194"/>
    </row>
    <row r="328" spans="2:15" x14ac:dyDescent="0.2">
      <c r="B328" s="61"/>
      <c r="G328" s="5" t="s">
        <v>17</v>
      </c>
      <c r="H328" s="115">
        <f>I328/109</f>
        <v>0.45871559633027525</v>
      </c>
      <c r="I328" s="66">
        <v>50</v>
      </c>
      <c r="J328" s="2">
        <f>K328/90</f>
        <v>0.4777777777777778</v>
      </c>
      <c r="K328" s="49">
        <v>43</v>
      </c>
      <c r="L328" s="115">
        <f>M328/72</f>
        <v>0.51388888888888884</v>
      </c>
      <c r="M328" s="66">
        <v>37</v>
      </c>
    </row>
    <row r="329" spans="2:15" x14ac:dyDescent="0.2">
      <c r="B329" s="61"/>
      <c r="G329" s="5" t="s">
        <v>31</v>
      </c>
      <c r="H329" s="115">
        <f>I329/109</f>
        <v>7.3394495412844041E-2</v>
      </c>
      <c r="I329" s="66">
        <v>8</v>
      </c>
      <c r="J329" s="2">
        <f>K329/90</f>
        <v>7.7777777777777779E-2</v>
      </c>
      <c r="K329" s="49">
        <v>7</v>
      </c>
      <c r="L329" s="115">
        <f>M329/72</f>
        <v>8.3333333333333329E-2</v>
      </c>
      <c r="M329" s="66">
        <v>6</v>
      </c>
    </row>
    <row r="330" spans="2:15" x14ac:dyDescent="0.2">
      <c r="B330" s="61"/>
      <c r="G330" s="5" t="s">
        <v>46</v>
      </c>
      <c r="H330" s="115">
        <f>I330/109</f>
        <v>0.19266055045871561</v>
      </c>
      <c r="I330" s="66">
        <v>21</v>
      </c>
      <c r="J330" s="2">
        <f>K330/90</f>
        <v>0.13333333333333333</v>
      </c>
      <c r="K330" s="49">
        <v>12</v>
      </c>
      <c r="L330" s="115">
        <f>M330/72</f>
        <v>4.1666666666666664E-2</v>
      </c>
      <c r="M330" s="66">
        <v>3</v>
      </c>
    </row>
    <row r="331" spans="2:15" x14ac:dyDescent="0.2">
      <c r="B331" s="61"/>
      <c r="G331" s="29" t="s">
        <v>40</v>
      </c>
      <c r="H331" s="115">
        <f>I331/109</f>
        <v>0.27522935779816515</v>
      </c>
      <c r="I331" s="66">
        <v>30</v>
      </c>
      <c r="J331" s="2">
        <f>K331/90</f>
        <v>0.31111111111111112</v>
      </c>
      <c r="K331" s="49">
        <v>28</v>
      </c>
      <c r="L331" s="115">
        <f>M331/72</f>
        <v>0.3611111111111111</v>
      </c>
      <c r="M331" s="66">
        <v>26</v>
      </c>
      <c r="O331" t="s">
        <v>632</v>
      </c>
    </row>
    <row r="332" spans="2:15" x14ac:dyDescent="0.2">
      <c r="B332" s="166"/>
      <c r="C332" s="167"/>
      <c r="D332" s="167"/>
      <c r="E332" s="167"/>
      <c r="F332" s="167"/>
      <c r="G332" s="168"/>
      <c r="H332" s="169">
        <f>I332/109</f>
        <v>1</v>
      </c>
      <c r="I332" s="170">
        <f>SUM(I328:I331)</f>
        <v>109</v>
      </c>
      <c r="J332" s="171">
        <f>K332/90</f>
        <v>1</v>
      </c>
      <c r="K332" s="172">
        <f t="shared" ref="K332:M332" si="1">SUM(K328:K331)</f>
        <v>90</v>
      </c>
      <c r="L332" s="169">
        <f>M332/72</f>
        <v>1</v>
      </c>
      <c r="M332" s="170">
        <f t="shared" si="1"/>
        <v>72</v>
      </c>
      <c r="N332" s="114">
        <f>SUM(I332:M332)-J332-L332</f>
        <v>271</v>
      </c>
    </row>
    <row r="333" spans="2:15" ht="14" customHeight="1" thickBot="1" x14ac:dyDescent="0.25">
      <c r="B333" s="155"/>
      <c r="C333" s="156"/>
      <c r="D333" s="156"/>
      <c r="E333" s="156"/>
      <c r="F333" s="156"/>
      <c r="G333" s="157"/>
      <c r="H333" s="158"/>
      <c r="I333" s="159"/>
      <c r="J333" s="160"/>
      <c r="K333" s="161"/>
      <c r="L333" s="162" t="s">
        <v>573</v>
      </c>
      <c r="M333" s="163">
        <v>271</v>
      </c>
      <c r="N333" s="114"/>
    </row>
    <row r="334" spans="2:15" ht="1" hidden="1" customHeight="1" thickTop="1" x14ac:dyDescent="0.2">
      <c r="B334" s="61"/>
      <c r="G334" s="29" t="s">
        <v>27</v>
      </c>
      <c r="H334" s="61"/>
      <c r="I334" s="66">
        <v>1</v>
      </c>
      <c r="K334" s="49">
        <v>2</v>
      </c>
      <c r="L334" s="61"/>
      <c r="M334" s="66">
        <v>2</v>
      </c>
      <c r="N334" s="35"/>
    </row>
    <row r="335" spans="2:15" hidden="1" x14ac:dyDescent="0.2">
      <c r="B335" s="61"/>
      <c r="G335" s="29" t="s">
        <v>572</v>
      </c>
      <c r="H335" s="61"/>
      <c r="I335" s="66">
        <v>0</v>
      </c>
      <c r="K335" s="49">
        <v>0</v>
      </c>
      <c r="L335" s="61"/>
      <c r="M335" s="66">
        <v>1</v>
      </c>
      <c r="N335" s="35"/>
    </row>
    <row r="336" spans="2:15" hidden="1" x14ac:dyDescent="0.2">
      <c r="B336" s="61"/>
      <c r="G336" s="5" t="s">
        <v>573</v>
      </c>
      <c r="H336" s="61"/>
      <c r="I336" s="66">
        <v>110</v>
      </c>
      <c r="K336" s="49">
        <v>92</v>
      </c>
      <c r="L336" s="61"/>
      <c r="M336" s="66">
        <v>75</v>
      </c>
      <c r="N336" s="35">
        <f>SUM(I336:M336)</f>
        <v>277</v>
      </c>
    </row>
    <row r="337" spans="2:14" ht="1" hidden="1" thickTop="1" x14ac:dyDescent="0.2">
      <c r="B337" s="61"/>
      <c r="H337" s="61"/>
      <c r="I337" s="66"/>
      <c r="K337" s="49"/>
      <c r="L337" s="61"/>
      <c r="M337" s="66"/>
      <c r="N337" s="35"/>
    </row>
    <row r="338" spans="2:14" ht="1" customHeight="1" thickTop="1" x14ac:dyDescent="0.2">
      <c r="B338" s="61"/>
      <c r="H338" s="61"/>
      <c r="I338" s="63"/>
      <c r="L338" s="61"/>
      <c r="M338" s="63"/>
      <c r="N338" s="35"/>
    </row>
    <row r="339" spans="2:14" ht="19" x14ac:dyDescent="0.2">
      <c r="B339" s="120" t="s">
        <v>594</v>
      </c>
      <c r="C339" s="118" t="s">
        <v>629</v>
      </c>
      <c r="D339" s="118"/>
      <c r="E339" s="118"/>
      <c r="F339" s="118"/>
      <c r="G339" s="119"/>
      <c r="H339" s="193" t="s">
        <v>630</v>
      </c>
      <c r="I339" s="194"/>
      <c r="J339" s="195" t="s">
        <v>633</v>
      </c>
      <c r="K339" s="195"/>
      <c r="L339" s="193" t="s">
        <v>631</v>
      </c>
      <c r="M339" s="194"/>
      <c r="N339" s="35"/>
    </row>
    <row r="340" spans="2:14" x14ac:dyDescent="0.2">
      <c r="B340" s="61"/>
      <c r="G340" s="5" t="s">
        <v>17</v>
      </c>
      <c r="H340" s="115">
        <f>I340/40</f>
        <v>0.5</v>
      </c>
      <c r="I340" s="66">
        <v>20</v>
      </c>
      <c r="J340" s="2">
        <f>K340/26</f>
        <v>0.57692307692307687</v>
      </c>
      <c r="K340" s="49">
        <v>15</v>
      </c>
      <c r="L340" s="115">
        <f>M340/22</f>
        <v>0.59090909090909094</v>
      </c>
      <c r="M340" s="66">
        <v>13</v>
      </c>
      <c r="N340" s="35"/>
    </row>
    <row r="341" spans="2:14" x14ac:dyDescent="0.2">
      <c r="B341" s="61"/>
      <c r="G341" s="5" t="s">
        <v>82</v>
      </c>
      <c r="H341" s="115">
        <f>I341/40</f>
        <v>0.125</v>
      </c>
      <c r="I341" s="66">
        <v>5</v>
      </c>
      <c r="J341" s="2">
        <f>K341/26</f>
        <v>3.8461538461538464E-2</v>
      </c>
      <c r="K341" s="49">
        <v>1</v>
      </c>
      <c r="L341" s="115">
        <f>M341/22</f>
        <v>9.0909090909090912E-2</v>
      </c>
      <c r="M341" s="66">
        <v>2</v>
      </c>
      <c r="N341" s="35"/>
    </row>
    <row r="342" spans="2:14" x14ac:dyDescent="0.2">
      <c r="B342" s="61"/>
      <c r="G342" s="5" t="s">
        <v>85</v>
      </c>
      <c r="H342" s="115">
        <f>I342/40</f>
        <v>0.125</v>
      </c>
      <c r="I342" s="66">
        <v>5</v>
      </c>
      <c r="J342" s="2">
        <f>K342/26</f>
        <v>0.15384615384615385</v>
      </c>
      <c r="K342" s="49">
        <v>4</v>
      </c>
      <c r="L342" s="115">
        <f>M342/22</f>
        <v>4.5454545454545456E-2</v>
      </c>
      <c r="M342" s="66">
        <v>1</v>
      </c>
      <c r="N342" s="35"/>
    </row>
    <row r="343" spans="2:14" x14ac:dyDescent="0.2">
      <c r="B343" s="61"/>
      <c r="G343" s="29" t="s">
        <v>40</v>
      </c>
      <c r="H343" s="115">
        <f>I343/40</f>
        <v>0.25</v>
      </c>
      <c r="I343" s="66">
        <v>10</v>
      </c>
      <c r="J343" s="2">
        <f>K343/26</f>
        <v>0.23076923076923078</v>
      </c>
      <c r="K343" s="49">
        <v>6</v>
      </c>
      <c r="L343" s="115">
        <f>M343/22</f>
        <v>0.27272727272727271</v>
      </c>
      <c r="M343" s="66">
        <v>6</v>
      </c>
      <c r="N343" s="35"/>
    </row>
    <row r="344" spans="2:14" x14ac:dyDescent="0.2">
      <c r="B344" s="176"/>
      <c r="C344" s="177"/>
      <c r="D344" s="177"/>
      <c r="E344" s="177"/>
      <c r="F344" s="177"/>
      <c r="G344" s="178"/>
      <c r="H344" s="179">
        <f>I344/40</f>
        <v>1</v>
      </c>
      <c r="I344" s="180">
        <f>SUM(I340:I343)</f>
        <v>40</v>
      </c>
      <c r="J344" s="181">
        <f>K344/26</f>
        <v>1</v>
      </c>
      <c r="K344" s="182">
        <f>SUM(K340:K343)</f>
        <v>26</v>
      </c>
      <c r="L344" s="179">
        <f>M344/22</f>
        <v>1</v>
      </c>
      <c r="M344" s="180">
        <f>SUM(M340:M343)</f>
        <v>22</v>
      </c>
      <c r="N344" s="114">
        <f>SUM(I344:M344)-J344-L344</f>
        <v>88</v>
      </c>
    </row>
    <row r="345" spans="2:14" x14ac:dyDescent="0.2">
      <c r="B345" s="154"/>
      <c r="C345" s="148"/>
      <c r="D345" s="148"/>
      <c r="E345" s="148"/>
      <c r="F345" s="148"/>
      <c r="G345" s="149"/>
      <c r="H345" s="150"/>
      <c r="I345" s="151"/>
      <c r="J345" s="152"/>
      <c r="K345" s="153"/>
      <c r="L345" s="164" t="s">
        <v>573</v>
      </c>
      <c r="M345" s="165">
        <v>88</v>
      </c>
      <c r="N345" s="114"/>
    </row>
    <row r="346" spans="2:14" x14ac:dyDescent="0.2">
      <c r="G346" s="29"/>
      <c r="H346" s="2"/>
      <c r="I346" s="49"/>
      <c r="J346" s="2"/>
      <c r="K346" s="49"/>
      <c r="L346" s="2"/>
      <c r="M346" s="49"/>
      <c r="N346" s="114"/>
    </row>
    <row r="347" spans="2:14" x14ac:dyDescent="0.2">
      <c r="G347" s="29" t="s">
        <v>27</v>
      </c>
      <c r="I347" s="49">
        <v>69</v>
      </c>
      <c r="K347" s="49">
        <v>66</v>
      </c>
      <c r="M347" s="49">
        <v>53</v>
      </c>
      <c r="N347" s="35">
        <f>SUM(I347:M347)</f>
        <v>188</v>
      </c>
    </row>
    <row r="348" spans="2:14" x14ac:dyDescent="0.2">
      <c r="G348" s="29" t="s">
        <v>572</v>
      </c>
      <c r="I348" s="49">
        <v>1</v>
      </c>
      <c r="K348" s="49">
        <v>0</v>
      </c>
      <c r="M348" s="49">
        <v>0</v>
      </c>
      <c r="N348" s="35"/>
    </row>
    <row r="349" spans="2:14" x14ac:dyDescent="0.2">
      <c r="G349" s="29"/>
      <c r="I349" s="49">
        <f>SUM(I340:I348)-I344</f>
        <v>110</v>
      </c>
      <c r="K349" s="49">
        <f>SUM(K340:K348)-K344</f>
        <v>92</v>
      </c>
      <c r="M349" s="49">
        <f>SUM(M340:M348)-M344</f>
        <v>163</v>
      </c>
      <c r="N349" s="35"/>
    </row>
    <row r="350" spans="2:14" x14ac:dyDescent="0.2">
      <c r="G350" s="5" t="s">
        <v>573</v>
      </c>
      <c r="I350" s="49">
        <v>110</v>
      </c>
      <c r="K350" s="49">
        <v>92</v>
      </c>
      <c r="M350" s="49">
        <v>75</v>
      </c>
      <c r="N350" s="35">
        <f>SUM(I350:M350)</f>
        <v>277</v>
      </c>
    </row>
    <row r="351" spans="2:14" x14ac:dyDescent="0.2">
      <c r="I351" s="49"/>
      <c r="K351" s="49"/>
      <c r="M351" s="49"/>
      <c r="N351" s="35"/>
    </row>
    <row r="352" spans="2:14" x14ac:dyDescent="0.2">
      <c r="N352" s="35"/>
    </row>
  </sheetData>
  <sortState xmlns:xlrd2="http://schemas.microsoft.com/office/spreadsheetml/2017/richdata2" ref="A205:Q277">
    <sortCondition descending="1" ref="O205:O277"/>
  </sortState>
  <mergeCells count="6">
    <mergeCell ref="H339:I339"/>
    <mergeCell ref="J339:K339"/>
    <mergeCell ref="L339:M339"/>
    <mergeCell ref="H327:I327"/>
    <mergeCell ref="J327:K327"/>
    <mergeCell ref="L327:M327"/>
  </mergeCells>
  <pageMargins left="0.7" right="0.7" top="0.75" bottom="0.75" header="0.3" footer="0.3"/>
  <pageSetup paperSize="9" orientation="portrait" horizontalDpi="0" verticalDpi="0"/>
  <ignoredErrors>
    <ignoredError sqref="J332:L332 J344:L344" formula="1"/>
    <ignoredError sqref="F296 F298" formulaRange="1"/>
  </ignoredErrors>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E4F0-F53C-2E4F-A261-444D26F65F79}">
  <dimension ref="A1:A3"/>
  <sheetViews>
    <sheetView workbookViewId="0">
      <selection activeCell="L6" sqref="L6"/>
    </sheetView>
  </sheetViews>
  <sheetFormatPr baseColWidth="10" defaultRowHeight="16" x14ac:dyDescent="0.2"/>
  <sheetData>
    <row r="1" spans="1:1" ht="26" x14ac:dyDescent="0.3">
      <c r="A1" s="138" t="s">
        <v>653</v>
      </c>
    </row>
    <row r="3" spans="1:1" x14ac:dyDescent="0.2">
      <c r="A3" s="139" t="s">
        <v>654</v>
      </c>
    </row>
  </sheetData>
  <hyperlinks>
    <hyperlink ref="A3" r:id="rId1" xr:uid="{35D27DD8-1018-0D40-860D-3A81214F5418}"/>
  </hyperlinks>
  <pageMargins left="0.7" right="0.7" top="0.75" bottom="0.75" header="0.3" footer="0.3"/>
  <pageSetup paperSize="9" orientation="portrait" horizontalDpi="0" verticalDpi="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Survey - master</vt:lpstr>
      <vt:lpstr>Working Sheet</vt:lpstr>
      <vt:lpstr>Total Sample figures 277</vt:lpstr>
      <vt:lpstr>UK subgroup 188</vt:lpstr>
      <vt:lpstr>Ireland subgroup 74</vt:lpstr>
      <vt:lpstr>UK vs IRL figures</vt:lpstr>
      <vt:lpstr>Q6,8. Success by Category</vt:lpstr>
      <vt:lpstr>Q12. Initial Matches</vt:lpstr>
      <vt:lpstr>Chi-squared tests</vt:lpstr>
      <vt:lpstr>'Total Sample figures 277'!Print_Area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2021-12-22T14:48:53Z</cp:lastPrinted>
  <dcterms:created xsi:type="dcterms:W3CDTF">2021-10-29T07:45:31Z</dcterms:created>
  <dcterms:modified xsi:type="dcterms:W3CDTF">2021-12-22T14:59:37Z</dcterms:modified>
  <cp:category/>
</cp:coreProperties>
</file>